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fileserver\selic\LICITAÇÕES\MEUS DOCUMENTOS 2022\EDITAIS\TRE-PI-pregao-54-2022 - Serviço cabeamento estrutural\"/>
    </mc:Choice>
  </mc:AlternateContent>
  <bookViews>
    <workbookView xWindow="-105" yWindow="-105" windowWidth="38625" windowHeight="21225" tabRatio="962" activeTab="8"/>
  </bookViews>
  <sheets>
    <sheet name="DADOS DA OBRA" sheetId="551" r:id="rId1"/>
    <sheet name="RESUMO" sheetId="555" r:id="rId2"/>
    <sheet name="ORÇ. SINTÉTICO ONERADO" sheetId="220" r:id="rId3"/>
    <sheet name="ORÇ. ANÁLITICO ONERADO" sheetId="607" r:id="rId4"/>
    <sheet name="CRONOGRAMA GERAL" sheetId="561" r:id="rId5"/>
    <sheet name="CURVA ABC - SERVIÇOS" sheetId="548" r:id="rId6"/>
    <sheet name="BDI OBRA - ONERADO" sheetId="554" r:id="rId7"/>
    <sheet name="BDI DIFERENCIADO - ONERADO" sheetId="677" r:id="rId8"/>
    <sheet name="ENCARGOS SOCIAIS" sheetId="681" r:id="rId9"/>
    <sheet name="ORÇ. SINTÉTICO DESONERADO" sheetId="682" r:id="rId10"/>
    <sheet name="BDI OBRA - DESONERADO" sheetId="678" r:id="rId11"/>
    <sheet name="BDI DIFERENCIADO - DESONERADO" sheetId="679" r:id="rId12"/>
    <sheet name="RESUMO LEVTO" sheetId="7" state="hidden" r:id="rId13"/>
  </sheets>
  <definedNames>
    <definedName name="_xlnm._FilterDatabase" localSheetId="5" hidden="1">'CURVA ABC - SERVIÇOS'!$B$15:$K$36</definedName>
    <definedName name="_xlnm.Print_Area" localSheetId="11">'BDI DIFERENCIADO - DESONERADO'!$B$8</definedName>
    <definedName name="_xlnm.Print_Area" localSheetId="7">'BDI DIFERENCIADO - ONERADO'!$A$1:$Z$52</definedName>
    <definedName name="_xlnm.Print_Area" localSheetId="10">'BDI OBRA - DESONERADO'!$B$8</definedName>
    <definedName name="_xlnm.Print_Area" localSheetId="6">'BDI OBRA - ONERADO'!$A$1:$Z$52</definedName>
    <definedName name="_xlnm.Print_Area" localSheetId="4">'CRONOGRAMA GERAL'!$A$1:$AK$29</definedName>
    <definedName name="_xlnm.Print_Area" localSheetId="5">'CURVA ABC - SERVIÇOS'!$A$1:$K$38</definedName>
    <definedName name="_xlnm.Print_Area" localSheetId="0">'DADOS DA OBRA'!$A$1:$O$34</definedName>
    <definedName name="_xlnm.Print_Area" localSheetId="8">'ENCARGOS SOCIAIS'!$A$1:$H$51</definedName>
    <definedName name="_xlnm.Print_Area" localSheetId="3">'ORÇ. ANÁLITICO ONERADO'!$B$1:$K$818</definedName>
    <definedName name="_xlnm.Print_Area" localSheetId="9">'ORÇ. SINTÉTICO DESONERADO'!$B$10</definedName>
    <definedName name="_xlnm.Print_Area" localSheetId="2">'ORÇ. SINTÉTICO ONERADO'!$B$1:$U$46</definedName>
    <definedName name="_xlnm.Print_Area" localSheetId="1">RESUMO!$A$1:$L$23</definedName>
    <definedName name="_xlnm.Print_Area" localSheetId="12">'RESUMO LEVTO'!$A$1:$R$184</definedName>
    <definedName name="_xlnm.Print_Titles" localSheetId="4">'CRONOGRAMA GERAL'!$1:$15</definedName>
    <definedName name="_xlnm.Print_Titles" localSheetId="5">'CURVA ABC - SERVIÇOS'!$1:$14</definedName>
    <definedName name="_xlnm.Print_Titles" localSheetId="3">'ORÇ. ANÁLITICO ONERADO'!$1:$10</definedName>
    <definedName name="_xlnm.Print_Titles" localSheetId="9">'ORÇ. SINTÉTICO DESONERADO'!$1:$14</definedName>
    <definedName name="_xlnm.Print_Titles" localSheetId="2">'ORÇ. SINTÉTICO ONERADO'!$1:$14</definedName>
    <definedName name="_xlnm.Print_Titles" localSheetId="1">RESUMO!$1:$15</definedName>
    <definedName name="_xlnm.Print_Titles" localSheetId="12">'RESUMO LEVTO'!$1:$15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7" i="548" l="1"/>
  <c r="I16" i="548" s="1"/>
  <c r="L41" i="682"/>
  <c r="K41" i="682"/>
  <c r="J41" i="682"/>
  <c r="L40" i="682"/>
  <c r="K40" i="682"/>
  <c r="J40" i="682"/>
  <c r="L39" i="682"/>
  <c r="K39" i="682"/>
  <c r="J39" i="682"/>
  <c r="L38" i="682"/>
  <c r="K38" i="682"/>
  <c r="J38" i="682"/>
  <c r="L37" i="682"/>
  <c r="K37" i="682"/>
  <c r="J37" i="682"/>
  <c r="L36" i="682"/>
  <c r="K36" i="682"/>
  <c r="J36" i="682"/>
  <c r="L35" i="682"/>
  <c r="K35" i="682"/>
  <c r="J35" i="682"/>
  <c r="L34" i="682"/>
  <c r="K34" i="682"/>
  <c r="J34" i="682"/>
  <c r="L33" i="682"/>
  <c r="K33" i="682"/>
  <c r="J33" i="682"/>
  <c r="L32" i="682"/>
  <c r="K32" i="682"/>
  <c r="J32" i="682"/>
  <c r="L31" i="682"/>
  <c r="K31" i="682"/>
  <c r="J31" i="682"/>
  <c r="L30" i="682"/>
  <c r="K30" i="682"/>
  <c r="J30" i="682"/>
  <c r="L29" i="682"/>
  <c r="K29" i="682"/>
  <c r="J29" i="682"/>
  <c r="L28" i="682"/>
  <c r="K28" i="682"/>
  <c r="J28" i="682"/>
  <c r="L27" i="682"/>
  <c r="K27" i="682"/>
  <c r="J27" i="682"/>
  <c r="L26" i="682"/>
  <c r="K26" i="682"/>
  <c r="J26" i="682"/>
  <c r="L23" i="682"/>
  <c r="K23" i="682"/>
  <c r="J23" i="682"/>
  <c r="L22" i="682"/>
  <c r="K22" i="682"/>
  <c r="J22" i="682"/>
  <c r="L21" i="682"/>
  <c r="K21" i="682"/>
  <c r="J21" i="682"/>
  <c r="L18" i="682"/>
  <c r="K18" i="682"/>
  <c r="J18" i="682"/>
  <c r="L17" i="682"/>
  <c r="K17" i="682"/>
  <c r="J17" i="682"/>
  <c r="L16" i="682"/>
  <c r="K16" i="682"/>
  <c r="J16" i="682"/>
  <c r="C18" i="555"/>
  <c r="C17" i="555"/>
  <c r="C16" i="555"/>
  <c r="J27" i="220"/>
  <c r="K27" i="220"/>
  <c r="L27" i="220"/>
  <c r="J28" i="220"/>
  <c r="K28" i="220"/>
  <c r="L28" i="220"/>
  <c r="J29" i="220"/>
  <c r="K29" i="220"/>
  <c r="L29" i="220"/>
  <c r="J30" i="220"/>
  <c r="K30" i="220"/>
  <c r="L30" i="220"/>
  <c r="J31" i="220"/>
  <c r="K31" i="220"/>
  <c r="L31" i="220"/>
  <c r="J32" i="220"/>
  <c r="K32" i="220"/>
  <c r="L32" i="220"/>
  <c r="J33" i="220"/>
  <c r="K33" i="220"/>
  <c r="L33" i="220"/>
  <c r="J34" i="220"/>
  <c r="K34" i="220"/>
  <c r="L34" i="220"/>
  <c r="J35" i="220"/>
  <c r="K35" i="220"/>
  <c r="L35" i="220"/>
  <c r="J36" i="220"/>
  <c r="K36" i="220"/>
  <c r="L36" i="220"/>
  <c r="J37" i="220"/>
  <c r="K37" i="220"/>
  <c r="L37" i="220"/>
  <c r="J38" i="220"/>
  <c r="K38" i="220"/>
  <c r="L38" i="220"/>
  <c r="J39" i="220"/>
  <c r="K39" i="220"/>
  <c r="L39" i="220"/>
  <c r="J40" i="220"/>
  <c r="K40" i="220"/>
  <c r="L40" i="220"/>
  <c r="J41" i="220"/>
  <c r="K41" i="220"/>
  <c r="L41" i="220"/>
  <c r="L26" i="220"/>
  <c r="K26" i="220"/>
  <c r="J26" i="220"/>
  <c r="J16" i="220"/>
  <c r="K16" i="220"/>
  <c r="L16" i="220"/>
  <c r="J17" i="220"/>
  <c r="K17" i="220"/>
  <c r="L17" i="220"/>
  <c r="J18" i="220"/>
  <c r="K18" i="220"/>
  <c r="L18" i="220"/>
  <c r="J21" i="220"/>
  <c r="K21" i="220"/>
  <c r="L21" i="220"/>
  <c r="J22" i="220"/>
  <c r="K22" i="220"/>
  <c r="L22" i="220"/>
  <c r="J23" i="220"/>
  <c r="K23" i="220"/>
  <c r="L23" i="220"/>
  <c r="I29" i="548" l="1"/>
  <c r="I22" i="548"/>
  <c r="I18" i="548"/>
  <c r="I17" i="548"/>
  <c r="I28" i="548"/>
  <c r="I20" i="548"/>
  <c r="I15" i="548"/>
  <c r="J15" i="548" s="1"/>
  <c r="J16" i="548" s="1"/>
  <c r="I27" i="548"/>
  <c r="I19" i="548"/>
  <c r="I36" i="548"/>
  <c r="I30" i="548"/>
  <c r="I23" i="548"/>
  <c r="I35" i="548"/>
  <c r="I31" i="548"/>
  <c r="I21" i="548"/>
  <c r="I34" i="548"/>
  <c r="I26" i="548"/>
  <c r="I32" i="548"/>
  <c r="I24" i="548"/>
  <c r="I33" i="548"/>
  <c r="I25" i="548"/>
  <c r="M27" i="682"/>
  <c r="M35" i="682"/>
  <c r="M21" i="682"/>
  <c r="M18" i="682"/>
  <c r="K15" i="682"/>
  <c r="M17" i="682"/>
  <c r="L20" i="682"/>
  <c r="M22" i="682"/>
  <c r="M29" i="682"/>
  <c r="M37" i="682"/>
  <c r="M30" i="682"/>
  <c r="M38" i="682"/>
  <c r="L15" i="682"/>
  <c r="M33" i="682"/>
  <c r="M41" i="682"/>
  <c r="M40" i="682"/>
  <c r="M32" i="682"/>
  <c r="M16" i="682"/>
  <c r="M23" i="682"/>
  <c r="M26" i="682"/>
  <c r="L25" i="682"/>
  <c r="M31" i="682"/>
  <c r="M34" i="682"/>
  <c r="M36" i="682"/>
  <c r="M39" i="682"/>
  <c r="K25" i="682"/>
  <c r="M28" i="682"/>
  <c r="K20" i="682"/>
  <c r="M18" i="220"/>
  <c r="K25" i="220"/>
  <c r="E18" i="555" s="1"/>
  <c r="M30" i="220"/>
  <c r="M39" i="220"/>
  <c r="M27" i="220"/>
  <c r="L25" i="220"/>
  <c r="F18" i="555" s="1"/>
  <c r="M37" i="220"/>
  <c r="L20" i="220"/>
  <c r="F17" i="555" s="1"/>
  <c r="M17" i="220"/>
  <c r="M35" i="220"/>
  <c r="M23" i="220"/>
  <c r="M21" i="220"/>
  <c r="L15" i="220"/>
  <c r="F16" i="555" s="1"/>
  <c r="M36" i="220"/>
  <c r="M22" i="220"/>
  <c r="K15" i="220"/>
  <c r="E16" i="555" s="1"/>
  <c r="M31" i="220"/>
  <c r="M41" i="220"/>
  <c r="M32" i="220"/>
  <c r="M40" i="220"/>
  <c r="M33" i="220"/>
  <c r="M28" i="220"/>
  <c r="M38" i="220"/>
  <c r="M34" i="220"/>
  <c r="M29" i="220"/>
  <c r="M26" i="220"/>
  <c r="K20" i="220"/>
  <c r="E17" i="555" s="1"/>
  <c r="M16" i="220"/>
  <c r="J17" i="548" l="1"/>
  <c r="J18" i="548" s="1"/>
  <c r="J19" i="548" s="1"/>
  <c r="J20" i="548" s="1"/>
  <c r="J21" i="548" s="1"/>
  <c r="J22" i="548" s="1"/>
  <c r="J23" i="548" s="1"/>
  <c r="J24" i="548" s="1"/>
  <c r="J25" i="548" s="1"/>
  <c r="J26" i="548" s="1"/>
  <c r="J27" i="548" s="1"/>
  <c r="J28" i="548" s="1"/>
  <c r="J29" i="548" s="1"/>
  <c r="J30" i="548" s="1"/>
  <c r="J31" i="548" s="1"/>
  <c r="J32" i="548" s="1"/>
  <c r="J33" i="548" s="1"/>
  <c r="J34" i="548" s="1"/>
  <c r="J35" i="548" s="1"/>
  <c r="J36" i="548" s="1"/>
  <c r="K45" i="682"/>
  <c r="M20" i="682"/>
  <c r="L45" i="682"/>
  <c r="M15" i="682"/>
  <c r="M25" i="682"/>
  <c r="M15" i="220"/>
  <c r="G16" i="555" s="1"/>
  <c r="M20" i="220"/>
  <c r="G17" i="555" s="1"/>
  <c r="K45" i="220"/>
  <c r="L45" i="220"/>
  <c r="M25" i="220"/>
  <c r="G18" i="555" s="1"/>
  <c r="D24" i="561"/>
  <c r="D18" i="561"/>
  <c r="C16" i="561"/>
  <c r="C19" i="561"/>
  <c r="C22" i="561"/>
  <c r="C11" i="555"/>
  <c r="M45" i="682" l="1"/>
  <c r="M45" i="220"/>
  <c r="K16" i="677"/>
  <c r="G14" i="677"/>
  <c r="K16" i="679" l="1"/>
  <c r="G14" i="679"/>
  <c r="C11" i="682"/>
  <c r="P10" i="682"/>
  <c r="C10" i="682"/>
  <c r="P9" i="682"/>
  <c r="C9" i="682"/>
  <c r="P8" i="682"/>
  <c r="C8" i="682"/>
  <c r="O24" i="7"/>
  <c r="O25" i="7" s="1"/>
  <c r="O30" i="7"/>
  <c r="Q153" i="7"/>
  <c r="Q152" i="7"/>
  <c r="Q151" i="7"/>
  <c r="Q154" i="7"/>
  <c r="Q138" i="7"/>
  <c r="O33" i="7"/>
  <c r="O29" i="7" s="1"/>
  <c r="O181" i="7"/>
  <c r="Q181" i="7" s="1"/>
  <c r="O179" i="7"/>
  <c r="Q179" i="7" s="1"/>
  <c r="O178" i="7"/>
  <c r="Q178" i="7" s="1"/>
  <c r="O177" i="7"/>
  <c r="Q177" i="7" s="1"/>
  <c r="O176" i="7"/>
  <c r="Q176" i="7" s="1"/>
  <c r="O174" i="7"/>
  <c r="Q174" i="7" s="1"/>
  <c r="Q172" i="7"/>
  <c r="Q173" i="7"/>
  <c r="Q183" i="7"/>
  <c r="Q182" i="7"/>
  <c r="Q180" i="7"/>
  <c r="Q171" i="7"/>
  <c r="Q170" i="7"/>
  <c r="O150" i="7"/>
  <c r="Q145" i="7"/>
  <c r="O149" i="7"/>
  <c r="Q149" i="7" s="1"/>
  <c r="Q169" i="7"/>
  <c r="Q139" i="7"/>
  <c r="Q137" i="7"/>
  <c r="Q136" i="7"/>
  <c r="O168" i="7"/>
  <c r="Q167" i="7"/>
  <c r="Q166" i="7"/>
  <c r="Q165" i="7"/>
  <c r="Q164" i="7"/>
  <c r="Q163" i="7"/>
  <c r="Q162" i="7"/>
  <c r="Q161" i="7"/>
  <c r="Q160" i="7"/>
  <c r="Q159" i="7"/>
  <c r="Q148" i="7"/>
  <c r="Q147" i="7"/>
  <c r="Q142" i="7"/>
  <c r="Q141" i="7"/>
  <c r="Q140" i="7"/>
  <c r="Q55" i="7"/>
  <c r="Q128" i="7"/>
  <c r="Q127" i="7"/>
  <c r="Q126" i="7"/>
  <c r="Q125" i="7"/>
  <c r="Q124" i="7"/>
  <c r="Q123" i="7"/>
  <c r="Q122" i="7"/>
  <c r="Q150" i="7" l="1"/>
  <c r="Q168" i="7"/>
  <c r="O175" i="7"/>
  <c r="Q175" i="7" s="1"/>
  <c r="Q46" i="7"/>
  <c r="O41" i="7"/>
  <c r="Q41" i="7" s="1"/>
  <c r="Q37" i="7"/>
  <c r="Q40" i="7"/>
  <c r="Q39" i="7"/>
  <c r="Q38" i="7"/>
  <c r="O98" i="7"/>
  <c r="Q102" i="7"/>
  <c r="Q103" i="7"/>
  <c r="Q84" i="7"/>
  <c r="Q83" i="7"/>
  <c r="Q117" i="7"/>
  <c r="Q118" i="7"/>
  <c r="Q119" i="7"/>
  <c r="O121" i="7"/>
  <c r="Q112" i="7"/>
  <c r="Q111" i="7"/>
  <c r="Q110" i="7"/>
  <c r="Q109" i="7"/>
  <c r="Q116" i="7"/>
  <c r="Q115" i="7"/>
  <c r="Q114" i="7"/>
  <c r="Q113" i="7"/>
  <c r="Q78" i="7" l="1"/>
  <c r="Q100" i="7"/>
  <c r="Q99" i="7"/>
  <c r="Q98" i="7"/>
  <c r="Q97" i="7"/>
  <c r="Q96" i="7"/>
  <c r="Q106" i="7"/>
  <c r="O94" i="7"/>
  <c r="Q92" i="7" l="1"/>
  <c r="Q91" i="7"/>
  <c r="Q95" i="7" l="1"/>
  <c r="Q94" i="7"/>
  <c r="Q93" i="7"/>
  <c r="Q101" i="7"/>
  <c r="Q88" i="7"/>
  <c r="Q76" i="7"/>
  <c r="Q68" i="7"/>
  <c r="Q73" i="7"/>
  <c r="Q72" i="7"/>
  <c r="Q71" i="7"/>
  <c r="Q70" i="7"/>
  <c r="Q69" i="7"/>
  <c r="Q67" i="7"/>
  <c r="Q66" i="7"/>
  <c r="Q65" i="7"/>
  <c r="Q64" i="7"/>
  <c r="Q62" i="7"/>
  <c r="Q61" i="7"/>
  <c r="Q60" i="7"/>
  <c r="Q59" i="7"/>
  <c r="Q50" i="7"/>
  <c r="Q53" i="7"/>
  <c r="Q56" i="7"/>
  <c r="Q54" i="7"/>
  <c r="Q52" i="7"/>
  <c r="Q51" i="7"/>
  <c r="Q49" i="7"/>
  <c r="Q158" i="7" l="1"/>
  <c r="Q157" i="7"/>
  <c r="Q146" i="7"/>
  <c r="Q144" i="7"/>
  <c r="Q143" i="7"/>
  <c r="Q135" i="7"/>
  <c r="Q134" i="7"/>
  <c r="Q133" i="7"/>
  <c r="Q132" i="7"/>
  <c r="Q131" i="7"/>
  <c r="Q130" i="7"/>
  <c r="Q77" i="7"/>
  <c r="Q75" i="7"/>
  <c r="Q74" i="7"/>
  <c r="Q63" i="7"/>
  <c r="Q58" i="7"/>
  <c r="Q57" i="7"/>
  <c r="Q129" i="7"/>
  <c r="Q121" i="7"/>
  <c r="Q120" i="7"/>
  <c r="Q108" i="7"/>
  <c r="Q107" i="7"/>
  <c r="Q105" i="7"/>
  <c r="Q104" i="7"/>
  <c r="Q90" i="7"/>
  <c r="Q89" i="7"/>
  <c r="Q87" i="7"/>
  <c r="Q86" i="7"/>
  <c r="Q85" i="7"/>
  <c r="Q82" i="7"/>
  <c r="Q81" i="7"/>
  <c r="Q80" i="7"/>
  <c r="Q79" i="7"/>
  <c r="Q48" i="7"/>
  <c r="Q47" i="7"/>
  <c r="Q45" i="7"/>
  <c r="Q44" i="7"/>
  <c r="Q43" i="7"/>
  <c r="Q42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19" i="7"/>
  <c r="Q18" i="7"/>
  <c r="Q17" i="7"/>
  <c r="D10" i="679" l="1"/>
  <c r="D10" i="678"/>
  <c r="D10" i="677"/>
  <c r="D10" i="554"/>
  <c r="C10" i="681"/>
  <c r="C10" i="548"/>
  <c r="C10" i="561"/>
  <c r="C8" i="607"/>
  <c r="C10" i="220"/>
  <c r="C10" i="555"/>
  <c r="C11" i="681"/>
  <c r="C9" i="681"/>
  <c r="C8" i="681"/>
  <c r="G48" i="681"/>
  <c r="F48" i="681"/>
  <c r="E48" i="681"/>
  <c r="D48" i="681"/>
  <c r="G44" i="681"/>
  <c r="F44" i="681"/>
  <c r="E44" i="681"/>
  <c r="D44" i="681"/>
  <c r="G37" i="681"/>
  <c r="F37" i="681"/>
  <c r="E37" i="681"/>
  <c r="D37" i="681"/>
  <c r="G25" i="681"/>
  <c r="F25" i="681"/>
  <c r="E25" i="681"/>
  <c r="D25" i="681"/>
  <c r="D8" i="554"/>
  <c r="D9" i="554"/>
  <c r="D11" i="554"/>
  <c r="I31" i="554"/>
  <c r="B47" i="554"/>
  <c r="F49" i="681" l="1"/>
  <c r="T8" i="682" s="1"/>
  <c r="G49" i="681"/>
  <c r="T9" i="682" s="1"/>
  <c r="E49" i="681"/>
  <c r="D49" i="681"/>
  <c r="E25" i="551"/>
  <c r="B47" i="679"/>
  <c r="I31" i="679"/>
  <c r="T11" i="682" s="1"/>
  <c r="D11" i="679"/>
  <c r="D9" i="679"/>
  <c r="D8" i="679"/>
  <c r="B47" i="678"/>
  <c r="I31" i="678"/>
  <c r="T10" i="682" s="1"/>
  <c r="D11" i="678"/>
  <c r="D9" i="678"/>
  <c r="D8" i="678"/>
  <c r="B47" i="677"/>
  <c r="I31" i="677"/>
  <c r="E28" i="551" s="1"/>
  <c r="D11" i="677"/>
  <c r="D9" i="677"/>
  <c r="D8" i="677"/>
  <c r="O41" i="682" l="1"/>
  <c r="R41" i="682" s="1"/>
  <c r="O40" i="682"/>
  <c r="R40" i="682" s="1"/>
  <c r="N38" i="682"/>
  <c r="N35" i="682"/>
  <c r="O33" i="682"/>
  <c r="R33" i="682" s="1"/>
  <c r="O32" i="682"/>
  <c r="R32" i="682" s="1"/>
  <c r="N30" i="682"/>
  <c r="N27" i="682"/>
  <c r="N24" i="682"/>
  <c r="N22" i="682"/>
  <c r="O18" i="682"/>
  <c r="R18" i="682" s="1"/>
  <c r="N39" i="682"/>
  <c r="O37" i="682"/>
  <c r="R37" i="682" s="1"/>
  <c r="O36" i="682"/>
  <c r="R36" i="682" s="1"/>
  <c r="N23" i="682"/>
  <c r="N19" i="682"/>
  <c r="O38" i="682"/>
  <c r="R38" i="682" s="1"/>
  <c r="N37" i="682"/>
  <c r="N36" i="682"/>
  <c r="O27" i="682"/>
  <c r="R27" i="682" s="1"/>
  <c r="O22" i="682"/>
  <c r="R22" i="682" s="1"/>
  <c r="N41" i="682"/>
  <c r="N40" i="682"/>
  <c r="O39" i="682"/>
  <c r="R39" i="682" s="1"/>
  <c r="O34" i="682"/>
  <c r="R34" i="682" s="1"/>
  <c r="N33" i="682"/>
  <c r="N32" i="682"/>
  <c r="O31" i="682"/>
  <c r="R31" i="682" s="1"/>
  <c r="O26" i="682"/>
  <c r="R26" i="682" s="1"/>
  <c r="O23" i="682"/>
  <c r="R23" i="682" s="1"/>
  <c r="O21" i="682"/>
  <c r="R21" i="682" s="1"/>
  <c r="O19" i="682"/>
  <c r="N18" i="682"/>
  <c r="O17" i="682"/>
  <c r="R17" i="682" s="1"/>
  <c r="O16" i="682"/>
  <c r="R16" i="682" s="1"/>
  <c r="N34" i="682"/>
  <c r="N31" i="682"/>
  <c r="O29" i="682"/>
  <c r="R29" i="682" s="1"/>
  <c r="O28" i="682"/>
  <c r="R28" i="682" s="1"/>
  <c r="N26" i="682"/>
  <c r="N21" i="682"/>
  <c r="N17" i="682"/>
  <c r="N16" i="682"/>
  <c r="O35" i="682"/>
  <c r="R35" i="682" s="1"/>
  <c r="O30" i="682"/>
  <c r="R30" i="682" s="1"/>
  <c r="N29" i="682"/>
  <c r="N28" i="682"/>
  <c r="O24" i="682"/>
  <c r="K11" i="555"/>
  <c r="R15" i="682" l="1"/>
  <c r="R20" i="682"/>
  <c r="Q39" i="682"/>
  <c r="S39" i="682" s="1"/>
  <c r="P39" i="682"/>
  <c r="Q35" i="682"/>
  <c r="S35" i="682" s="1"/>
  <c r="P35" i="682"/>
  <c r="P32" i="682"/>
  <c r="Q32" i="682"/>
  <c r="S32" i="682" s="1"/>
  <c r="Q40" i="682"/>
  <c r="S40" i="682" s="1"/>
  <c r="P40" i="682"/>
  <c r="Q36" i="682"/>
  <c r="S36" i="682" s="1"/>
  <c r="P36" i="682"/>
  <c r="Q23" i="682"/>
  <c r="S23" i="682" s="1"/>
  <c r="P23" i="682"/>
  <c r="Q30" i="682"/>
  <c r="S30" i="682" s="1"/>
  <c r="P30" i="682"/>
  <c r="Q38" i="682"/>
  <c r="S38" i="682" s="1"/>
  <c r="P38" i="682"/>
  <c r="P29" i="682"/>
  <c r="Q29" i="682"/>
  <c r="S29" i="682" s="1"/>
  <c r="P17" i="682"/>
  <c r="Q17" i="682"/>
  <c r="S17" i="682" s="1"/>
  <c r="P33" i="682"/>
  <c r="Q33" i="682"/>
  <c r="S33" i="682" s="1"/>
  <c r="P41" i="682"/>
  <c r="Q41" i="682"/>
  <c r="S41" i="682" s="1"/>
  <c r="P37" i="682"/>
  <c r="Q37" i="682"/>
  <c r="S37" i="682" s="1"/>
  <c r="Q22" i="682"/>
  <c r="S22" i="682" s="1"/>
  <c r="P22" i="682"/>
  <c r="Q26" i="682"/>
  <c r="P26" i="682"/>
  <c r="Q34" i="682"/>
  <c r="S34" i="682" s="1"/>
  <c r="P34" i="682"/>
  <c r="Q27" i="682"/>
  <c r="S27" i="682" s="1"/>
  <c r="P27" i="682"/>
  <c r="Q28" i="682"/>
  <c r="S28" i="682" s="1"/>
  <c r="P28" i="682"/>
  <c r="P16" i="682"/>
  <c r="Q16" i="682"/>
  <c r="P21" i="682"/>
  <c r="Q21" i="682"/>
  <c r="Q31" i="682"/>
  <c r="S31" i="682" s="1"/>
  <c r="P31" i="682"/>
  <c r="Q18" i="682"/>
  <c r="S18" i="682" s="1"/>
  <c r="P18" i="682"/>
  <c r="R25" i="682"/>
  <c r="R45" i="682" l="1"/>
  <c r="S21" i="682"/>
  <c r="Q20" i="682"/>
  <c r="Q15" i="682"/>
  <c r="S16" i="682"/>
  <c r="Q25" i="682"/>
  <c r="S26" i="682"/>
  <c r="Q20" i="7"/>
  <c r="Q45" i="682" l="1"/>
  <c r="S15" i="682"/>
  <c r="S25" i="682"/>
  <c r="S20" i="682"/>
  <c r="S45" i="682" l="1"/>
  <c r="Q16" i="7"/>
  <c r="T30" i="682" l="1"/>
  <c r="T36" i="682"/>
  <c r="T34" i="682"/>
  <c r="T29" i="682"/>
  <c r="T22" i="682"/>
  <c r="T39" i="682"/>
  <c r="T38" i="682"/>
  <c r="T33" i="682"/>
  <c r="T40" i="682"/>
  <c r="T35" i="682"/>
  <c r="T17" i="682"/>
  <c r="T32" i="682"/>
  <c r="T41" i="682"/>
  <c r="T23" i="682"/>
  <c r="T28" i="682"/>
  <c r="T18" i="682"/>
  <c r="T37" i="682"/>
  <c r="T27" i="682"/>
  <c r="T31" i="682"/>
  <c r="T21" i="682"/>
  <c r="T26" i="682"/>
  <c r="T16" i="682"/>
  <c r="T25" i="682"/>
  <c r="T20" i="682"/>
  <c r="T15" i="682"/>
  <c r="C9" i="607"/>
  <c r="G8" i="607"/>
  <c r="K7" i="607"/>
  <c r="G7" i="607"/>
  <c r="C7" i="607"/>
  <c r="K6" i="607"/>
  <c r="G6" i="607"/>
  <c r="C6" i="607"/>
  <c r="C11" i="548" l="1"/>
  <c r="G10" i="548"/>
  <c r="J9" i="548"/>
  <c r="G9" i="548"/>
  <c r="C9" i="548"/>
  <c r="J8" i="548"/>
  <c r="G8" i="548"/>
  <c r="C8" i="548"/>
  <c r="AH11" i="561"/>
  <c r="AG11" i="561"/>
  <c r="C11" i="561"/>
  <c r="AG10" i="561"/>
  <c r="T10" i="561"/>
  <c r="AG9" i="561"/>
  <c r="T9" i="561"/>
  <c r="C9" i="561"/>
  <c r="AG8" i="561"/>
  <c r="T8" i="561"/>
  <c r="C8" i="561"/>
  <c r="AG7" i="561"/>
  <c r="C11" i="220"/>
  <c r="P10" i="220"/>
  <c r="C10" i="7"/>
  <c r="T9" i="220"/>
  <c r="AH8" i="561" s="1"/>
  <c r="P9" i="220"/>
  <c r="Q9" i="7" s="1"/>
  <c r="C9" i="220"/>
  <c r="C9" i="7" s="1"/>
  <c r="T8" i="220"/>
  <c r="AH7" i="561" s="1"/>
  <c r="P8" i="220"/>
  <c r="Q8" i="7" s="1"/>
  <c r="C8" i="220"/>
  <c r="C8" i="7" s="1"/>
  <c r="H10" i="555"/>
  <c r="K9" i="555"/>
  <c r="C9" i="555"/>
  <c r="K8" i="555"/>
  <c r="H8" i="555"/>
  <c r="C8" i="555"/>
  <c r="J11" i="548"/>
  <c r="G11" i="681" s="1"/>
  <c r="G8" i="681" l="1"/>
  <c r="Y9" i="554"/>
  <c r="G7" i="681"/>
  <c r="Y8" i="554"/>
  <c r="G10" i="681"/>
  <c r="Y11" i="554"/>
  <c r="Y10" i="554"/>
  <c r="G9" i="681"/>
  <c r="Y9" i="678"/>
  <c r="Y9" i="677"/>
  <c r="Y9" i="679"/>
  <c r="Y11" i="679"/>
  <c r="Y11" i="678"/>
  <c r="Y11" i="677"/>
  <c r="Y8" i="679"/>
  <c r="Y8" i="678"/>
  <c r="Y8" i="677"/>
  <c r="Y10" i="677"/>
  <c r="Y10" i="679"/>
  <c r="Y10" i="678"/>
  <c r="T11" i="220"/>
  <c r="K9" i="607"/>
  <c r="K8" i="607"/>
  <c r="K10" i="555"/>
  <c r="T10" i="220"/>
  <c r="J10" i="548"/>
  <c r="E11" i="681" s="1"/>
  <c r="O28" i="220" l="1"/>
  <c r="R28" i="220" s="1"/>
  <c r="N29" i="220"/>
  <c r="N32" i="220"/>
  <c r="N35" i="220"/>
  <c r="O36" i="220"/>
  <c r="R36" i="220" s="1"/>
  <c r="O40" i="220"/>
  <c r="R40" i="220" s="1"/>
  <c r="N41" i="220"/>
  <c r="N17" i="220"/>
  <c r="Q17" i="220" s="1"/>
  <c r="O21" i="220"/>
  <c r="O23" i="220"/>
  <c r="N27" i="220"/>
  <c r="O29" i="220"/>
  <c r="R29" i="220" s="1"/>
  <c r="N30" i="220"/>
  <c r="O32" i="220"/>
  <c r="R32" i="220" s="1"/>
  <c r="N33" i="220"/>
  <c r="O35" i="220"/>
  <c r="R35" i="220" s="1"/>
  <c r="N37" i="220"/>
  <c r="N39" i="220"/>
  <c r="Q39" i="220" s="1"/>
  <c r="O41" i="220"/>
  <c r="R41" i="220" s="1"/>
  <c r="O17" i="220"/>
  <c r="N22" i="220"/>
  <c r="O30" i="220"/>
  <c r="R30" i="220" s="1"/>
  <c r="O33" i="220"/>
  <c r="R33" i="220" s="1"/>
  <c r="N38" i="220"/>
  <c r="O39" i="220"/>
  <c r="O26" i="220"/>
  <c r="R26" i="220" s="1"/>
  <c r="N16" i="220"/>
  <c r="N18" i="220"/>
  <c r="O22" i="220"/>
  <c r="R22" i="220" s="1"/>
  <c r="N24" i="220"/>
  <c r="N36" i="220"/>
  <c r="O38" i="220"/>
  <c r="R38" i="220" s="1"/>
  <c r="N40" i="220"/>
  <c r="N26" i="220"/>
  <c r="O16" i="220"/>
  <c r="R16" i="220" s="1"/>
  <c r="O19" i="220"/>
  <c r="N21" i="220"/>
  <c r="Q21" i="220" s="1"/>
  <c r="O24" i="220"/>
  <c r="N23" i="220"/>
  <c r="Q23" i="220" s="1"/>
  <c r="O27" i="220"/>
  <c r="R27" i="220" s="1"/>
  <c r="N31" i="220"/>
  <c r="N34" i="220"/>
  <c r="O37" i="220"/>
  <c r="R37" i="220" s="1"/>
  <c r="N19" i="220"/>
  <c r="N28" i="220"/>
  <c r="O31" i="220"/>
  <c r="R31" i="220" s="1"/>
  <c r="O34" i="220"/>
  <c r="R34" i="220" s="1"/>
  <c r="O18" i="220"/>
  <c r="R18" i="220" s="1"/>
  <c r="AH10" i="561"/>
  <c r="F22" i="555"/>
  <c r="E22" i="555"/>
  <c r="AH9" i="561"/>
  <c r="P16" i="220" l="1"/>
  <c r="Q16" i="220"/>
  <c r="P17" i="220"/>
  <c r="R17" i="220"/>
  <c r="S17" i="220" s="1"/>
  <c r="P33" i="220"/>
  <c r="Q33" i="220"/>
  <c r="S33" i="220" s="1"/>
  <c r="Q41" i="220"/>
  <c r="S41" i="220" s="1"/>
  <c r="P41" i="220"/>
  <c r="P32" i="220"/>
  <c r="Q32" i="220"/>
  <c r="S32" i="220" s="1"/>
  <c r="Q40" i="220"/>
  <c r="S40" i="220" s="1"/>
  <c r="P40" i="220"/>
  <c r="Q35" i="220"/>
  <c r="S35" i="220" s="1"/>
  <c r="P35" i="220"/>
  <c r="Q34" i="220"/>
  <c r="S34" i="220" s="1"/>
  <c r="P34" i="220"/>
  <c r="P36" i="220"/>
  <c r="Q36" i="220"/>
  <c r="S36" i="220" s="1"/>
  <c r="P39" i="220"/>
  <c r="R39" i="220"/>
  <c r="S39" i="220" s="1"/>
  <c r="P23" i="220"/>
  <c r="R23" i="220"/>
  <c r="S23" i="220" s="1"/>
  <c r="Q29" i="220"/>
  <c r="S29" i="220" s="1"/>
  <c r="P29" i="220"/>
  <c r="P27" i="220"/>
  <c r="Q27" i="220"/>
  <c r="S27" i="220" s="1"/>
  <c r="P28" i="220"/>
  <c r="Q28" i="220"/>
  <c r="S28" i="220" s="1"/>
  <c r="P31" i="220"/>
  <c r="Q31" i="220"/>
  <c r="S31" i="220" s="1"/>
  <c r="Q26" i="220"/>
  <c r="P26" i="220"/>
  <c r="Q18" i="220"/>
  <c r="S18" i="220" s="1"/>
  <c r="P18" i="220"/>
  <c r="Q38" i="220"/>
  <c r="S38" i="220" s="1"/>
  <c r="P38" i="220"/>
  <c r="Q22" i="220"/>
  <c r="S22" i="220" s="1"/>
  <c r="P22" i="220"/>
  <c r="P37" i="220"/>
  <c r="Q37" i="220"/>
  <c r="S37" i="220" s="1"/>
  <c r="Q30" i="220"/>
  <c r="S30" i="220" s="1"/>
  <c r="P30" i="220"/>
  <c r="P21" i="220"/>
  <c r="R21" i="220"/>
  <c r="G22" i="555"/>
  <c r="R20" i="220" l="1"/>
  <c r="I17" i="555" s="1"/>
  <c r="R25" i="220"/>
  <c r="I18" i="555" s="1"/>
  <c r="S21" i="220"/>
  <c r="S20" i="220" s="1"/>
  <c r="Q25" i="220"/>
  <c r="H18" i="555" s="1"/>
  <c r="S26" i="220"/>
  <c r="S25" i="220" s="1"/>
  <c r="J18" i="555" s="1"/>
  <c r="D22" i="561" s="1"/>
  <c r="R15" i="220"/>
  <c r="I16" i="555" s="1"/>
  <c r="Q20" i="220"/>
  <c r="H17" i="555" s="1"/>
  <c r="S16" i="220"/>
  <c r="S15" i="220" s="1"/>
  <c r="Q15" i="220"/>
  <c r="H16" i="555" s="1"/>
  <c r="J17" i="555" l="1"/>
  <c r="D19" i="561" s="1"/>
  <c r="J16" i="555"/>
  <c r="S45" i="220"/>
  <c r="Q45" i="220"/>
  <c r="I22" i="555"/>
  <c r="R45" i="220"/>
  <c r="D16" i="561"/>
  <c r="D25" i="561" l="1"/>
  <c r="R48" i="682"/>
  <c r="R49" i="682" s="1"/>
  <c r="Q48" i="682"/>
  <c r="Q49" i="682" s="1"/>
  <c r="H22" i="555"/>
  <c r="AG16" i="561"/>
  <c r="I22" i="561"/>
  <c r="E22" i="561"/>
  <c r="Q22" i="561"/>
  <c r="M22" i="561"/>
  <c r="T38" i="220" l="1"/>
  <c r="T35" i="220"/>
  <c r="T27" i="220"/>
  <c r="T34" i="220"/>
  <c r="T31" i="220"/>
  <c r="T39" i="220"/>
  <c r="T37" i="220"/>
  <c r="T41" i="220"/>
  <c r="T29" i="220"/>
  <c r="T28" i="220"/>
  <c r="T32" i="220"/>
  <c r="T36" i="220"/>
  <c r="T40" i="220"/>
  <c r="T30" i="220"/>
  <c r="T33" i="220"/>
  <c r="T25" i="220"/>
  <c r="T26" i="220"/>
  <c r="T19" i="220"/>
  <c r="T24" i="220"/>
  <c r="T18" i="220"/>
  <c r="T22" i="220"/>
  <c r="T23" i="220"/>
  <c r="T17" i="220"/>
  <c r="T16" i="220"/>
  <c r="T21" i="220"/>
  <c r="T15" i="220"/>
  <c r="T20" i="220"/>
  <c r="S48" i="682"/>
  <c r="S51" i="682" s="1"/>
  <c r="J22" i="555"/>
  <c r="Y22" i="561"/>
  <c r="U22" i="561"/>
  <c r="AG22" i="561"/>
  <c r="AC22" i="561"/>
  <c r="AC19" i="561"/>
  <c r="Y19" i="561"/>
  <c r="AG19" i="561"/>
  <c r="S49" i="682" l="1"/>
  <c r="K19" i="555"/>
  <c r="Q21" i="561"/>
  <c r="Q19" i="561" s="1"/>
  <c r="M21" i="561"/>
  <c r="M19" i="561" s="1"/>
  <c r="U19" i="561"/>
  <c r="I19" i="561"/>
  <c r="K18" i="555"/>
  <c r="K17" i="555"/>
  <c r="K16" i="555"/>
  <c r="E19" i="561" l="1"/>
  <c r="D21" i="561"/>
  <c r="K22" i="555"/>
  <c r="Y16" i="561"/>
  <c r="I16" i="561"/>
  <c r="I25" i="561" s="1"/>
  <c r="E16" i="561"/>
  <c r="E25" i="561" s="1"/>
  <c r="AC16" i="561"/>
  <c r="Q16" i="561"/>
  <c r="Q25" i="561" s="1"/>
  <c r="U16" i="561"/>
  <c r="U25" i="561" s="1"/>
  <c r="M16" i="561"/>
  <c r="M25" i="561" s="1"/>
  <c r="U26" i="561" l="1"/>
  <c r="M26" i="561"/>
  <c r="Q26" i="561"/>
  <c r="I26" i="561"/>
  <c r="E26" i="561"/>
  <c r="E28" i="561" l="1"/>
  <c r="I28" i="561" s="1"/>
  <c r="D26" i="561"/>
  <c r="E27" i="561"/>
  <c r="I27" i="561" s="1"/>
</calcChain>
</file>

<file path=xl/sharedStrings.xml><?xml version="1.0" encoding="utf-8"?>
<sst xmlns="http://schemas.openxmlformats.org/spreadsheetml/2006/main" count="5087" uniqueCount="1162">
  <si>
    <t>Código</t>
  </si>
  <si>
    <t>Tipo</t>
  </si>
  <si>
    <t>m²</t>
  </si>
  <si>
    <t>Und</t>
  </si>
  <si>
    <t>Total</t>
  </si>
  <si>
    <t>Item</t>
  </si>
  <si>
    <t>Serviço</t>
  </si>
  <si>
    <t>Composição</t>
  </si>
  <si>
    <t>m³</t>
  </si>
  <si>
    <t>Revisão</t>
  </si>
  <si>
    <t>TOTAL</t>
  </si>
  <si>
    <t>DISCRIMINAÇÃO</t>
  </si>
  <si>
    <t>QUANT.</t>
  </si>
  <si>
    <t>PREÇO TOTAL</t>
  </si>
  <si>
    <t>VALOR TOTAL</t>
  </si>
  <si>
    <t>MATERIAL</t>
  </si>
  <si>
    <t>MÃO DE OBRA</t>
  </si>
  <si>
    <t>1.1</t>
  </si>
  <si>
    <t>2.1</t>
  </si>
  <si>
    <t>2.2</t>
  </si>
  <si>
    <t>VALOR UNITÁRIO</t>
  </si>
  <si>
    <t>ITEM</t>
  </si>
  <si>
    <t>UN</t>
  </si>
  <si>
    <t>PERC.
(%)</t>
  </si>
  <si>
    <t>UND.</t>
  </si>
  <si>
    <t>% SIMPLES</t>
  </si>
  <si>
    <t>% ACUMULADO</t>
  </si>
  <si>
    <t>Prazo</t>
  </si>
  <si>
    <t>SERVIÇOS</t>
  </si>
  <si>
    <t>M2</t>
  </si>
  <si>
    <t>Base</t>
  </si>
  <si>
    <t>SINAPI</t>
  </si>
  <si>
    <t>H</t>
  </si>
  <si>
    <t>M3</t>
  </si>
  <si>
    <t>KG</t>
  </si>
  <si>
    <t>M</t>
  </si>
  <si>
    <t xml:space="preserve">UN </t>
  </si>
  <si>
    <t>3.1</t>
  </si>
  <si>
    <t>Município da Obra</t>
  </si>
  <si>
    <t>Tipo de Obra</t>
  </si>
  <si>
    <t>Valor percentual adotado</t>
  </si>
  <si>
    <t>BDI Adotado</t>
  </si>
  <si>
    <t>Declaração Informativa</t>
  </si>
  <si>
    <t>VALOR TOTAL DO ORÇAMENTO</t>
  </si>
  <si>
    <t>BASE</t>
  </si>
  <si>
    <t>CÓDIGO</t>
  </si>
  <si>
    <t>COMP-0004</t>
  </si>
  <si>
    <t>SERVENTE DE OBRAS</t>
  </si>
  <si>
    <t>SERVENTE COM ENCARGOS COMPLEMENTARES</t>
  </si>
  <si>
    <t>PEDREIRO COM ENCARGOS COMPLEMENTARES</t>
  </si>
  <si>
    <t>CLIENTE:</t>
  </si>
  <si>
    <t>DATA:</t>
  </si>
  <si>
    <t>REVISÃO:</t>
  </si>
  <si>
    <t>LOCAL:</t>
  </si>
  <si>
    <t>SERVIÇOS:</t>
  </si>
  <si>
    <t>PAVIMENTO:</t>
  </si>
  <si>
    <t>DADOS DO EMPREENDIMENTO</t>
  </si>
  <si>
    <t>CLIENTE</t>
  </si>
  <si>
    <t>ENDEREÇO</t>
  </si>
  <si>
    <t>Bairro</t>
  </si>
  <si>
    <t>Cidade</t>
  </si>
  <si>
    <t>UF</t>
  </si>
  <si>
    <t>Área Total de Construção</t>
  </si>
  <si>
    <t>ENCARGOS SOCIAIS HORISTAS</t>
  </si>
  <si>
    <t>Data do Orçamento</t>
  </si>
  <si>
    <t>ENCARGOS SOCIAIS MENSALISTAS</t>
  </si>
  <si>
    <t>INDICADOS</t>
  </si>
  <si>
    <t>RESUMO GERAL DE LEVANTAMENTOS</t>
  </si>
  <si>
    <t>LEVANTAMENTOS</t>
  </si>
  <si>
    <t>OBJETO:</t>
  </si>
  <si>
    <t>BASE:</t>
  </si>
  <si>
    <t>ENCARGOS SOCIAIS HORISTAS:</t>
  </si>
  <si>
    <t>ENCARGOS SOCIAIS MENSALISTAS: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</si>
  <si>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</si>
  <si>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</si>
  <si>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</si>
  <si>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</si>
  <si>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</si>
  <si>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</si>
  <si>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</si>
  <si>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</si>
  <si>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t>Construção de Edifícios e Reformas (Quadras, unidades habitacionais, escolas, restaurantes, etc)</t>
  </si>
  <si>
    <t>Base de cálculo ISS do município</t>
  </si>
  <si>
    <t>Descrição</t>
  </si>
  <si>
    <r>
      <t xml:space="preserve">(I4) - </t>
    </r>
    <r>
      <rPr>
        <sz val="10"/>
        <rFont val="Arial Narrow"/>
        <family val="2"/>
      </rPr>
      <t>Contribuição Previdenciária (CPRB)</t>
    </r>
  </si>
  <si>
    <t>Fonte da composição, valores de referência e fórmula do BDI: Acórdão 2622/2013-TCU-Plenário</t>
  </si>
  <si>
    <t>O valores do BDI acima foram calculados com emprego da equação a seguir:</t>
  </si>
  <si>
    <t>ISS:</t>
  </si>
  <si>
    <t>Onde:</t>
  </si>
  <si>
    <t>AC - taxa de rateio da Administração Central</t>
  </si>
  <si>
    <t>DF - taxa das despesas financeiras</t>
  </si>
  <si>
    <t>R, S, G - taxa de risco, seguro e garantia do empreendimento</t>
  </si>
  <si>
    <t>I - taxa de tributos (onerado: I = COFINS+PIS+ISS / desonerado: I = COFINS+PIS+ISS+CPRB)</t>
  </si>
  <si>
    <t>L - taxa de lucro</t>
  </si>
  <si>
    <t>OBJETO</t>
  </si>
  <si>
    <t>SERVIÇO</t>
  </si>
  <si>
    <t>VALORES</t>
  </si>
  <si>
    <t>MESES</t>
  </si>
  <si>
    <t>MÊS 01</t>
  </si>
  <si>
    <t>MÊS 02</t>
  </si>
  <si>
    <t>MÊS 03</t>
  </si>
  <si>
    <t>MÊS 06</t>
  </si>
  <si>
    <t>TOTAL SIMPLES COM BDI</t>
  </si>
  <si>
    <t>PERCENTUAL SIMPLES</t>
  </si>
  <si>
    <t>TOTAL ACUMULADO COM BDI</t>
  </si>
  <si>
    <t>PERCENTUAL ACUMULADO</t>
  </si>
  <si>
    <t>2.3</t>
  </si>
  <si>
    <t>DEMOLIÇÕES</t>
  </si>
  <si>
    <t>CANTEIRO</t>
  </si>
  <si>
    <t>MONTAGEM E DESMONTAGEM DE ANDAIME MULTIDIRECIONAL (EXCLUSIVE ANDAIME E LIMPEZA). AF_11/2017</t>
  </si>
  <si>
    <t>MÊS</t>
  </si>
  <si>
    <t>74209/001</t>
  </si>
  <si>
    <t>ADMINISTRAÇÃO</t>
  </si>
  <si>
    <t>ENCARREGADO GERAL DE OBRAS COM ENCARGOS COMPLEMENTARES</t>
  </si>
  <si>
    <t>1.2</t>
  </si>
  <si>
    <t>2.4</t>
  </si>
  <si>
    <t>2.5</t>
  </si>
  <si>
    <t xml:space="preserve"> 1.1 </t>
  </si>
  <si>
    <t xml:space="preserve"> 1.2 </t>
  </si>
  <si>
    <t xml:space="preserve"> 93572 </t>
  </si>
  <si>
    <t>MES</t>
  </si>
  <si>
    <t xml:space="preserve"> 2.1 </t>
  </si>
  <si>
    <t xml:space="preserve"> 2.2 </t>
  </si>
  <si>
    <t>Próprio</t>
  </si>
  <si>
    <t>LOCAÇÃO DE ANDAIME METÁLICO TUBULAR</t>
  </si>
  <si>
    <t>MXMES</t>
  </si>
  <si>
    <t>MÊS 04</t>
  </si>
  <si>
    <t>MÊS 05</t>
  </si>
  <si>
    <t/>
  </si>
  <si>
    <t>VALOR SEM BDI</t>
  </si>
  <si>
    <t>VALOR COM BDI</t>
  </si>
  <si>
    <t>BDI OBRA:</t>
  </si>
  <si>
    <t>BDI DIFERENCIADO:</t>
  </si>
  <si>
    <t>VALORES UNITÁRIOS SEM BDI</t>
  </si>
  <si>
    <t>VALORES TOTAIS SEM BDI</t>
  </si>
  <si>
    <t>TOTAL DO ORÇAMENTO SEM BDI</t>
  </si>
  <si>
    <t>TOTAL DO ORÇAMENTO COM BDI</t>
  </si>
  <si>
    <t>DATA DO ORÇAMENTO:</t>
  </si>
  <si>
    <t>PRAZO DA OBRA: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</si>
  <si>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</si>
  <si>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</si>
  <si>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</si>
  <si>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</si>
  <si>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</si>
  <si>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</si>
  <si>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</si>
  <si>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</si>
  <si>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</si>
  <si>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</si>
  <si>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</si>
  <si>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</si>
  <si>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</si>
  <si>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</si>
  <si>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</si>
  <si>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</si>
  <si>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</si>
  <si>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</si>
  <si>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</si>
  <si>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</si>
  <si>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</si>
  <si>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</si>
  <si>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</si>
  <si>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</si>
  <si>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 xml:space="preserve"> 00006111 </t>
  </si>
  <si>
    <t xml:space="preserve"> 00004750 </t>
  </si>
  <si>
    <t>ORSE</t>
  </si>
  <si>
    <t>Banco</t>
  </si>
  <si>
    <t>Quant.</t>
  </si>
  <si>
    <t>Valor Unit</t>
  </si>
  <si>
    <t>SEDI - SERVIÇOS DIVERSOS</t>
  </si>
  <si>
    <t>Composição Auxiliar</t>
  </si>
  <si>
    <t>Insumo</t>
  </si>
  <si>
    <t>Mão de Obra</t>
  </si>
  <si>
    <t>Equipamento</t>
  </si>
  <si>
    <t>Material</t>
  </si>
  <si>
    <t xml:space="preserve"> 88316 </t>
  </si>
  <si>
    <t xml:space="preserve"> 88309 </t>
  </si>
  <si>
    <t>INSTALAÇÕES ELÉTRICAS</t>
  </si>
  <si>
    <t>DISJUNTORES</t>
  </si>
  <si>
    <t>PRÓPRIO</t>
  </si>
  <si>
    <t xml:space="preserve"> 1 </t>
  </si>
  <si>
    <t xml:space="preserve"> 2 </t>
  </si>
  <si>
    <t>SBC</t>
  </si>
  <si>
    <t>INEL - INSTALAÇÃO ELÉTRICA/ELETRIFICAÇÃO E ILUMINAÇÃO EXTERNA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</si>
  <si>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</si>
  <si>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</si>
  <si>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</si>
  <si>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</si>
  <si>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 88243 </t>
  </si>
  <si>
    <t>AJUDANTE ESPECIALIZADO COM ENCARGOS COMPLEMENTARES</t>
  </si>
  <si>
    <t xml:space="preserve"> 00002436 </t>
  </si>
  <si>
    <t>ELETRICISTA</t>
  </si>
  <si>
    <t>FORROS</t>
  </si>
  <si>
    <t>un</t>
  </si>
  <si>
    <t>S25</t>
  </si>
  <si>
    <t>S26</t>
  </si>
  <si>
    <t>S27</t>
  </si>
  <si>
    <t>S28</t>
  </si>
  <si>
    <t>S29</t>
  </si>
  <si>
    <t>S30</t>
  </si>
  <si>
    <t>S31</t>
  </si>
  <si>
    <t>S32</t>
  </si>
  <si>
    <t>MÊS 07</t>
  </si>
  <si>
    <t>MÊS 08</t>
  </si>
  <si>
    <t>3.9</t>
  </si>
  <si>
    <t>ELETRODUTOS E ELETROCALHAS</t>
  </si>
  <si>
    <t>PEÇAS E ACESSÓRIOS</t>
  </si>
  <si>
    <t>FIOS E CABOS</t>
  </si>
  <si>
    <t>TOTAL GERAL COM BDI</t>
  </si>
  <si>
    <t>COMP-0002</t>
  </si>
  <si>
    <t>COMP-0002B</t>
  </si>
  <si>
    <t xml:space="preserve"> COMP-0002 </t>
  </si>
  <si>
    <t xml:space="preserve"> COMP-0002B </t>
  </si>
  <si>
    <t>CPOS</t>
  </si>
  <si>
    <t xml:space="preserve"> 1.3 </t>
  </si>
  <si>
    <t>4.1</t>
  </si>
  <si>
    <t>DESCRIÇÃO</t>
  </si>
  <si>
    <t>PERFILADO PERFURADO 38x38 MM</t>
  </si>
  <si>
    <t>063004</t>
  </si>
  <si>
    <t>B</t>
  </si>
  <si>
    <t xml:space="preserve">INTERRUPTOR SIMPLES (2 MÓDULOS), 10A/250V, INCLUINDO SUPORTE E PLACA - FORNECIMENTO E INSTALAÇÃO. AF_12/2015	</t>
  </si>
  <si>
    <t xml:space="preserve">INTERRUPTOR SIMPLES (1 MÓDULO), 10A/250V, INCLUINDO SUPORTE E PLACA - FORNECIMENTO E INSTALAÇÃO. AF_12/2015	</t>
  </si>
  <si>
    <t xml:space="preserve">TOMADA MÉDIA DE EMBUTIR (2 MÓDULOS), 2P+T 10 A, INCLUINDO SUPORTE E PLACA - FORNECIMENTO E INSTALAÇÃO. AF_12/2015	</t>
  </si>
  <si>
    <t xml:space="preserve">TOMADA MÉDIA DE EMBUTIR (1 MÓDULO), 2P+T 10 A, INCLUINDO SUPORTE E PLACA - FORNECIMENTO E INSTALAÇÃO. AF_12/2015	</t>
  </si>
  <si>
    <t xml:space="preserve">CAIXA RETANGULAR 4" X 2" MÉDIA (1,30 M DO PISO), PVC, INSTALADA EM PAREDE - FORNECIMENTO E INSTALAÇÃO. AF_12/2015	</t>
  </si>
  <si>
    <t xml:space="preserve">CAIXA OCTOGONAL 4" X 4", PVC, INSTALADA EM LAJE - FORNECIMENTO E INSTALAÇÃO. AF_12/2015	</t>
  </si>
  <si>
    <t xml:space="preserve">EMENDA INTERNA ""T"" PARA PERFILADO 38x38mm	</t>
  </si>
  <si>
    <t>060525</t>
  </si>
  <si>
    <t xml:space="preserve">SAIDA LATERAL SIMPLES PARA ELETRODUTO 3/4""	</t>
  </si>
  <si>
    <t>062572</t>
  </si>
  <si>
    <t>LUMINÁRIAS</t>
  </si>
  <si>
    <t xml:space="preserve"> </t>
  </si>
  <si>
    <t>COMP-2382</t>
  </si>
  <si>
    <t>COMP-0752</t>
  </si>
  <si>
    <t>INSTALAÇÕES DE CABEAMENTO ESTRUTURADO</t>
  </si>
  <si>
    <t>A</t>
  </si>
  <si>
    <t>1.3</t>
  </si>
  <si>
    <t>BONIFICAÇÃO DE DESPESAS INDIRETAS
BDI - OBRA ONERADO</t>
  </si>
  <si>
    <t>Limites das parcelas do BDI para obras do tipo acima selecionado.
Acórdão TCU 2622/2013</t>
  </si>
  <si>
    <t>Mín</t>
  </si>
  <si>
    <t>Med.</t>
  </si>
  <si>
    <t>Máx.</t>
  </si>
  <si>
    <t>Limites do valor do BDI para obras do tipo acima selecionado.
Acórdão TCU 2622/2013</t>
  </si>
  <si>
    <t>BONIFICAÇÃO DE DESPESAS INDIRETAS
BDI - DIFERENCIADO ONERADO</t>
  </si>
  <si>
    <t>BONIFICAÇÃO DE DESPESAS INDIRETAS
BDI - OBRA DESONERADO</t>
  </si>
  <si>
    <t>BONIFICAÇÃO DE DESPESAS INDIRETAS
BDI - DIFERENCIADO DESONERADO</t>
  </si>
  <si>
    <t>BDI ONERADO</t>
  </si>
  <si>
    <t>BDI DIFERENCIADO ONERADO</t>
  </si>
  <si>
    <t>VANTAJOSIDADE</t>
  </si>
  <si>
    <t>TOTAL DO ORÇAMENTO ONERADO COM BDI</t>
  </si>
  <si>
    <t>% DE DIFERENÇA</t>
  </si>
  <si>
    <t>ORÇAMENTO COM MELHOR VANTAJOSIDADE</t>
  </si>
  <si>
    <t>CURVA ABC SERVIÇOS 
ONERADO</t>
  </si>
  <si>
    <t>ORÇAMENTO ANÁLITICO
ONERADO</t>
  </si>
  <si>
    <t>RESUMO
ONERADO</t>
  </si>
  <si>
    <t>ORÇAMENTO SINTÉTICO
ONERADO</t>
  </si>
  <si>
    <t>CRONOGRAMA FÍSICO-FINANCEIRO
ONERADO</t>
  </si>
  <si>
    <t>COMPOSIÇÕES DE ENCARGOS SOCIAIS</t>
  </si>
  <si>
    <t>BDI OBRA</t>
  </si>
  <si>
    <r>
      <rPr>
        <b/>
        <sz val="10"/>
        <rFont val="Arial Narrow"/>
        <family val="2"/>
      </rPr>
      <t>COM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DESONERAÇÃO</t>
    </r>
  </si>
  <si>
    <r>
      <rPr>
        <b/>
        <sz val="10"/>
        <rFont val="Arial Narrow"/>
        <family val="2"/>
      </rPr>
      <t>SEM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DESONERAÇÃO</t>
    </r>
  </si>
  <si>
    <r>
      <rPr>
        <b/>
        <sz val="10"/>
        <rFont val="Arial Narrow"/>
        <family val="2"/>
      </rPr>
      <t>HORISTA
%</t>
    </r>
  </si>
  <si>
    <r>
      <rPr>
        <b/>
        <sz val="10"/>
        <rFont val="Arial Narrow"/>
        <family val="2"/>
      </rPr>
      <t>MENSALISTA
%</t>
    </r>
  </si>
  <si>
    <r>
      <rPr>
        <b/>
        <sz val="10"/>
        <rFont val="Arial Narrow"/>
        <family val="2"/>
      </rPr>
      <t>GRUPO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A</t>
    </r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</si>
  <si>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</si>
  <si>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</si>
  <si>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</si>
  <si>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</si>
  <si>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</si>
  <si>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</si>
  <si>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</si>
  <si>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</si>
  <si>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</si>
  <si>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</si>
  <si>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</si>
  <si>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</si>
  <si>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</si>
  <si>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</si>
  <si>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</si>
  <si>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</si>
  <si>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</si>
  <si>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</si>
  <si>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r>
      <rPr>
        <b/>
        <sz val="10"/>
        <rFont val="Arial Narrow"/>
        <family val="2"/>
      </rPr>
      <t>GRUPO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B</t>
    </r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</si>
  <si>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</si>
  <si>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</si>
  <si>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</si>
  <si>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</si>
  <si>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</si>
  <si>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</si>
  <si>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</si>
  <si>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</si>
  <si>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</si>
  <si>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</si>
  <si>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</si>
  <si>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</si>
  <si>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</si>
  <si>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</si>
  <si>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</si>
  <si>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</si>
  <si>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</si>
  <si>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</si>
  <si>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</si>
  <si>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</si>
  <si>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</si>
  <si>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r>
      <rPr>
        <b/>
        <sz val="10"/>
        <rFont val="Arial Narrow"/>
        <family val="2"/>
      </rPr>
      <t>GRUPO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C</t>
    </r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</si>
  <si>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</si>
  <si>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</si>
  <si>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</si>
  <si>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</si>
  <si>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</si>
  <si>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</si>
  <si>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</si>
  <si>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</si>
  <si>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</si>
  <si>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</si>
  <si>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</si>
  <si>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r>
      <rPr>
        <b/>
        <sz val="10"/>
        <rFont val="Arial Narrow"/>
        <family val="2"/>
      </rPr>
      <t>GRUPO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</t>
    </r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</si>
  <si>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</si>
  <si>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</si>
  <si>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</si>
  <si>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</si>
  <si>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</si>
  <si>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</si>
  <si>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t>FONTE: SINAPI - INFORMAÇÃO DIAS DE CHUVA – INMET</t>
  </si>
  <si>
    <t>BDI DIFER.</t>
  </si>
  <si>
    <t xml:space="preserve">ALUGUEL DE CACAMBA 48 HORAS COM RETIRADA	</t>
  </si>
  <si>
    <t>Sede</t>
  </si>
  <si>
    <t xml:space="preserve">CABO DE COBRE FLEXÍVEL ISOLADO, 2,5 MM², ANTI-CHAMA 450/750 V, PARA CIRCUITOS TERMINAIS - FORNECIMENTO E INSTALAÇÃO. AF_12/2015 </t>
  </si>
  <si>
    <t xml:space="preserve">CABO DE COBRE FLEXÍVEL ISOLADO, 4 MM², ANTI-CHAMA 450/750 V, PARA CIRCUITOS TERMINAIS - FORNECIMENTO E INSTALAÇÃO. AF_12/2015 </t>
  </si>
  <si>
    <t xml:space="preserve">CABO DE COBRE FLEXÍVEL ISOLADO, 6 MM², ANTI-CHAMA 0,6/1,0 KV, PARA CIRCUITOS TERMINAIS - FORNECIMENTO E INSTALAÇÃO. AF_12/2015 </t>
  </si>
  <si>
    <t xml:space="preserve">CABO DE COBRE FLEXÍVEL ISOLADO, 95 MM², ANTI-CHAMA 0,6/1,0 KV, PARA DISTRIBUIÇÃO - FORNECIMENTO E INSTALAÇÃO. AF_12/2015 </t>
  </si>
  <si>
    <t xml:space="preserve">CABO DE COBRE FLEXÍVEL ISOLADO, 4 MM², ANTI-CHAMA 0,6/1,0 KV, PARA CIRCUITOS TERMINAIS - FORNECIMENTO E INSTALAÇÃO. AF_12/2015 </t>
  </si>
  <si>
    <t xml:space="preserve">CABO DE COBRE FLEXÍVEL ISOLADO, 16 MM², ANTI-CHAMA 0,6/1,0 KV, PARA CIRCUITOS TERMINAIS - FORNECIMENTO E INSTALAÇÃO. AF_12/2015 </t>
  </si>
  <si>
    <t xml:space="preserve">CABO DE COBRE FLEXÍVEL ISOLADO, 150 MM², ANTI-CHAMA 0,6/1,0 KV, PARA DISTRIBUIÇÃO - FORNECIMENTO E INSTALAÇÃO. AF_12/2015 </t>
  </si>
  <si>
    <t xml:space="preserve">CABO DE COBRE FLEXÍVEL ISOLADO, 10 MM², ANTI-CHAMA 0,6/1,0 KV, PARA CIRCUITOS TERMINAIS - FORNECIMENTO E INSTALAÇÃO. AF_12/2015 </t>
  </si>
  <si>
    <t xml:space="preserve">DISJUNTOR TRIPOLAR TIPO DIN, CORRENTE NOMINAL DE 10A - FORNECIMENTO E INSTALAÇÃO. AF_10/2020 </t>
  </si>
  <si>
    <t xml:space="preserve">DISJUNTOR TRIPOLAR TIPO DIN, CORRENTE NOMINAL DE 16A - FORNECIMENTO E INSTALAÇÃO. AF_10/2020 </t>
  </si>
  <si>
    <t xml:space="preserve">DISJUNTOR TRIPOLAR TIPO DIN, CORRENTE NOMINAL DE 20A - FORNECIMENTO E INSTALAÇÃO. AF_10/2020 </t>
  </si>
  <si>
    <t xml:space="preserve">DISJUNTOR TRIPOLAR TIPO DIN, CORRENTE NOMINAL DE 25A - FORNECIMENTO E INSTALAÇÃO. AF_10/2020 </t>
  </si>
  <si>
    <t xml:space="preserve">DISJUNTOR TRIPOLAR TIPO DIN, CORRENTE NOMINAL DE 32A - FORNECIMENTO E INSTALAÇÃO. AF_10/2020 </t>
  </si>
  <si>
    <t xml:space="preserve">DISJUNTOR TRIPOLAR TIPO DIN, CORRENTE NOMINAL DE 40A - FORNECIMENTO E INSTALAÇÃO. AF_10/2020 </t>
  </si>
  <si>
    <t xml:space="preserve">DISJUNTOR TRIPOLAR TIPO DIN, CORRENTE NOMINAL DE 50A - FORNECIMENTO E INSTALAÇÃO. AF_10/2020 </t>
  </si>
  <si>
    <t>DISJUNTOR TRIPOLAR TIPO DIN, CORRENTE NOMINAL DE 63A - FORNECIMENTO E INSTALAÇÃO. (ADAPTADO DE SINAPI 93673)</t>
  </si>
  <si>
    <t>DISJUNTOR TRIPOLAR 70A</t>
  </si>
  <si>
    <t>DISJUNTOR TRIPOLAR 80A</t>
  </si>
  <si>
    <t>064329</t>
  </si>
  <si>
    <t>064410</t>
  </si>
  <si>
    <t>DISJUNTOR CAIXA MOLDADA TRIPOLAR 630A</t>
  </si>
  <si>
    <t>065455</t>
  </si>
  <si>
    <t xml:space="preserve">DISJUNTOR MONOPOLAR TIPO DIN, CORRENTE NOMINAL DE 16A - FORNECIMENTO E INSTALAÇÃO. AF_10/2020 </t>
  </si>
  <si>
    <t xml:space="preserve">DISJUNTOR MONOPOLAR TIPO DIN, CORRENTE NOMINAL DE 10A - FORNECIMENTO E INSTALAÇÃO. AF_10/2020 </t>
  </si>
  <si>
    <t xml:space="preserve">DISJUNTOR MONOPOLAR TIPO DIN, CORRENTE NOMINAL DE 20A - FORNECIMENTO E INSTALAÇÃO. AF_10/2020 </t>
  </si>
  <si>
    <t xml:space="preserve">DISJUNTOR MONOPOLAR TIPO DIN, CORRENTE NOMINAL DE 25A - FORNECIMENTO E INSTALAÇÃO. AF_10/2020 </t>
  </si>
  <si>
    <t xml:space="preserve">INTERRUPTOR DIFERENCIAL RESIDUAL DR-25A </t>
  </si>
  <si>
    <t>061610</t>
  </si>
  <si>
    <t>COMP-0486</t>
  </si>
  <si>
    <t>DISJUNTOR TRIPOLAR TIPO DIN, CORRENTE NOMINAL DE 160A - FORNECIMENTO E INSTALAÇÃO. (ADAPTADO DE SINAPI 101896)</t>
  </si>
  <si>
    <t>DISPOSITIVO PROTETOR DE SURTO, 45 KA, MONOFÁSICO. (ADAPTADO DE SBC 064563)</t>
  </si>
  <si>
    <t>COMP-2821</t>
  </si>
  <si>
    <t xml:space="preserve">DISPOSITIVO PROTETOR DE SURTO, 20 KA, MONOFÁSICO. (ADAPTADO DE SBC 064563)
</t>
  </si>
  <si>
    <t>COMP-2820</t>
  </si>
  <si>
    <t>COMP-2822</t>
  </si>
  <si>
    <t>DISPOSITIVO PROTETOR DE SURTO, 60 KA, MONOFÁSICO. (ADAPTADO DE SBC 064563)</t>
  </si>
  <si>
    <t>TOMADAS E INTERRUPTORES</t>
  </si>
  <si>
    <t>CURVA HORIZONTAL / VERTICAL PARA PERFILADO 38X38 MM. (ADAPTADO DE SBC 063451)</t>
  </si>
  <si>
    <t>COMP-2823</t>
  </si>
  <si>
    <t>COMP-2824</t>
  </si>
  <si>
    <t>TALA PLANA PARA PERFILADO 38X38 MM. (ADAPTADO DE ORSE 9531)</t>
  </si>
  <si>
    <t>TAMPA PARA PERFILADO 38X38 MM. (ADAPTADO DE ORSE 9527)</t>
  </si>
  <si>
    <t>COMP-2825</t>
  </si>
  <si>
    <t xml:space="preserve">CONDULETE DE PVC, TIPO X, PARA ELETRODUTO DE PVC SOLDÁVEL DN 25 MM (3/4''), APARENTE - FORNECIMENTO E INSTALAÇÃO. AF_11/2016 </t>
  </si>
  <si>
    <t xml:space="preserve">LUVA PARA ELETRODUTO, PVC, ROSCÁVEL, DN 110 MM (4") - FORNECIMENTO E INSTALAÇÃO. AF_12/2015 </t>
  </si>
  <si>
    <t>TOMADA PARA CANALETA TIPO DUTOTEC, 2P+T, 10A . (ADAPTADO DE SBC 059503)</t>
  </si>
  <si>
    <t>COMP-2712</t>
  </si>
  <si>
    <t>QUADRO DE DISTRIBUIÇÃO EM PVC PARA 64 DISJUNTORES. (ADAPTADO DE SBC 064534)</t>
  </si>
  <si>
    <t>COMP-2826</t>
  </si>
  <si>
    <t>ARRUELA DE PRESSÃO 1/4". (ADAPTADO DE ORSE 12538)</t>
  </si>
  <si>
    <t>COMP-2827</t>
  </si>
  <si>
    <t>ARRUELA LISA 1/4". (ADAPTADO DE ORSE 12506)</t>
  </si>
  <si>
    <t>COMP-2828</t>
  </si>
  <si>
    <t>ARRUELA LISA 5/16". (ADAPTADO DE ORSE 12540)</t>
  </si>
  <si>
    <t>COMP-2829</t>
  </si>
  <si>
    <t>FORNECIMENTO E INSTALAÇÃO DE BUCHA DE NYLON S10. (ADAPTADO DE ORSE 704)</t>
  </si>
  <si>
    <t>COMP-2830</t>
  </si>
  <si>
    <t>FORNECIMENTO E INSTALAÇÃO DE BUCHA DE NYLON S8. (ADAPTADO DE ORSE 704)</t>
  </si>
  <si>
    <t>COMP-2831</t>
  </si>
  <si>
    <t>COMP-2832</t>
  </si>
  <si>
    <t>COMP-2833</t>
  </si>
  <si>
    <t>FORNECIMENTO E INSTALAÇÃO DE BUCHA DE NYLON S6. (ADAPTADO DE ORSE 704)</t>
  </si>
  <si>
    <t>FORNECIMENTO E INSTALAÇÃO DE BUCHA DE NYLON S4. (ADAPTADO DE ORSE 704)</t>
  </si>
  <si>
    <t>VERGALHAO ACO GALV C/OM ROSCA TOTAL PARA PERFILADO 1/4""</t>
  </si>
  <si>
    <t>062690</t>
  </si>
  <si>
    <t>PARAFUSO AUTO-ATARRAXANTE 4,2X32 MM. (ADAPTADO DE ORSE 11039)</t>
  </si>
  <si>
    <t>COMP-2834</t>
  </si>
  <si>
    <t>COMP-2835</t>
  </si>
  <si>
    <t>COMP-2836</t>
  </si>
  <si>
    <t>PARAFUSO AUTO-ATARRAXANTE 6,3X50 MM. (ADAPTADO DE ORSE 11039)</t>
  </si>
  <si>
    <t>PARAFUSO AUTO-ATARRAXANTE 3,5X25 MM. (ADAPTADO DE ORSE 11039)</t>
  </si>
  <si>
    <t>PARAFUSO SEXTAVADO ROSCA SOBERBA 5/16" X 2". (ADAPTADO DE ORSE 11039)</t>
  </si>
  <si>
    <t>COMP-2837</t>
  </si>
  <si>
    <t>COMP-2838</t>
  </si>
  <si>
    <t>PARAFUSO LENTILHA ROSCA TOTAL 1/4" X 5/8". (ADAPTADO DE ORSE 11039)</t>
  </si>
  <si>
    <t>PORCA SEXTAVADA 1/4". (ADAPTADO DE ORSE 9832)</t>
  </si>
  <si>
    <t>COMP-2839</t>
  </si>
  <si>
    <t>PARAFUSO SEXTAVADO ROSCA SOBERBA 1/4" X 1.3/4". (ADAPTADO DE ORSE 11039)</t>
  </si>
  <si>
    <t>COMP-2840</t>
  </si>
  <si>
    <t xml:space="preserve">INTERRUPTOR SIMPLES (3 MÓDULOS), 10A/250V, INCLUINDO SUPORTE E PLACA - FORNECIMENTO E INSTALAÇÃO. AF_12/2015 </t>
  </si>
  <si>
    <t xml:space="preserve">INTERRUPTOR PARALELO (1 MÓDULO), 10A/250V, INCLUINDO SUPORTE E PLACA - FORNECIMENTO E INSTALAÇÃO. AF_12/2015 </t>
  </si>
  <si>
    <t xml:space="preserve">INTERRUPTOR PARALELO (3 MÓDULOS), 10A/250V, INCLUINDO SUPORTE E PLACA - FORNECIMENTO E INSTALAÇÃO. AF_12/2015 </t>
  </si>
  <si>
    <t xml:space="preserve">ELETROCALHA PERFURADA TIPO ""U"" 100x100 CHAPA 22 SEM TAMPA </t>
  </si>
  <si>
    <t>059414</t>
  </si>
  <si>
    <t xml:space="preserve">ELETROCALHA PERFURADA TIPO ""U"" 100X50 CHAPA 20 SEM TAMPA </t>
  </si>
  <si>
    <t>060107</t>
  </si>
  <si>
    <t xml:space="preserve">SUPORTE SUSPENSAO VERTICAL PARA ELETROCALHA 100 x 50 mm </t>
  </si>
  <si>
    <t>063067</t>
  </si>
  <si>
    <t>COMP-2841</t>
  </si>
  <si>
    <t>SUPORTE SUSPENSAO VERTICAL PARA ELETROCALHA 100 x 100 mm. (ADAPTADO DE SBC 063067)</t>
  </si>
  <si>
    <t>TALA PLANA PERFURADA 100 MM, PARA ELETROCALHA. (ADAPTADO DE ORSE 9519)</t>
  </si>
  <si>
    <t>COMP-2439</t>
  </si>
  <si>
    <t>COMP-0537</t>
  </si>
  <si>
    <t>TALA PLANA PERFURADA 50 MM, PARA ELETROCALHA. (ADAPTADO DE ORSE 9524)</t>
  </si>
  <si>
    <t>TAMPA DE ENCAIXE PARA ELETROCALHA 100mm (3 METROS). (ADAPTADO DE SBC 063150)</t>
  </si>
  <si>
    <t>COMP-2705</t>
  </si>
  <si>
    <t xml:space="preserve">ELETRODUTO DE AÇO GALVANIZADO, CLASSE LEVE, DN 25 MM (1), APARENTE, INSTALADO EM TETO - FORNECIMENTO E INSTALAÇÃO. AF_11/2016_P P </t>
  </si>
  <si>
    <t xml:space="preserve">ELETRODUTO DE AÇO GALVANIZADO, CLASSE LEVE, DN 20 MM (3/4), APARENTE, INSTALADO EM TETO - FORNECIMENTO E INSTALAÇÃO. AF_11/2016_P </t>
  </si>
  <si>
    <t xml:space="preserve">ELETRODUTO DE AÇO GALVANIZADO, CLASSE SEMI PESADO, DN 40 MM (1 1/2 ), APARENTE, INSTALADO EM TETO - FORNECIMENTO E INSTALAÇÃO. AF_11/2016_P </t>
  </si>
  <si>
    <t xml:space="preserve">ELETRODUTO FERRO GALVANIZADO 2"" </t>
  </si>
  <si>
    <t>068207</t>
  </si>
  <si>
    <t>ELETRODUTO FERRO GALVANIZADO 4". (ADAPTADO DE SBC 059030)</t>
  </si>
  <si>
    <t>COMP-2842</t>
  </si>
  <si>
    <t>ABRAÇADEIRA METÁLICA, TIPO "D", DIÂM.: 4". (ADAPTADO DE ORSE 8441)</t>
  </si>
  <si>
    <t>COMP-2843</t>
  </si>
  <si>
    <t xml:space="preserve">ELETRODUTO RÍGIDO ROSCÁVEL, PVC, DN 110 MM (4") - FORNECIMENTO E INSTALAÇÃO. AF_12/2015 </t>
  </si>
  <si>
    <t>GANCHO CURTO PARA PERFILADO. (ADAPTADO DE ORSE 9526)</t>
  </si>
  <si>
    <t>COMP-2844</t>
  </si>
  <si>
    <t>CANALETA DE ALUMÍNIO DUTOTEC, 25 MM. (ADAPTADO DE SBC 059124)</t>
  </si>
  <si>
    <t>COMP-2845</t>
  </si>
  <si>
    <t>LUMINÁRIA DE EMBUTIR PARA LÂMPADA DE LED 2X18W, COMP.: 120 CM. (ADAPTADO DE SINAPI 97587)</t>
  </si>
  <si>
    <t>LÂMPADA LED BULBO, 12 W, BASE E27. (ADAPTADO DE SBC 060140)</t>
  </si>
  <si>
    <t>COMP-2846</t>
  </si>
  <si>
    <t xml:space="preserve">CAIXA ENTERRADA ELÉTRICA RETANGULAR, EM ALVENARIA COM TIJOLOS CERÂMICOS MACIÇOS, FUNDO COM BRITA, DIMENSÕES INTERNAS: 0,3X0,3X0,3 M. AF_12/2020 </t>
  </si>
  <si>
    <t xml:space="preserve">TE HORIZONTAL PARA ELETROCALHA PERFURADA 100x50cm </t>
  </si>
  <si>
    <t>062576</t>
  </si>
  <si>
    <t xml:space="preserve">TERMINAL PARA ELETROCALHA 100X50cm </t>
  </si>
  <si>
    <t>062562</t>
  </si>
  <si>
    <t xml:space="preserve">ALÇA PREFORMADA DE DISTRIBUIÇÃO, EM AÇO GALVANIZADO, AWG 1 - FORNECIMENTO E INSTALAÇÃO. AF_07/2020 </t>
  </si>
  <si>
    <t xml:space="preserve">ISOLADOR, TIPO DISCO, PARA TENSÃO 15 KV - FORNECIMENTO E INSTALAÇÃO. AF_07/2020 </t>
  </si>
  <si>
    <t xml:space="preserve">CRUZETA DE CONCRETO PADRAO 1900mm </t>
  </si>
  <si>
    <t>078631</t>
  </si>
  <si>
    <t xml:space="preserve">PARA RAIOS POLIMERICO E LUZ DE SINALIZACAO 12KV,10KA </t>
  </si>
  <si>
    <t>067310</t>
  </si>
  <si>
    <t>TRANSFORMADOR DE DISTRIBUIÇÃO, 15 KV, TRIFÁSICO</t>
  </si>
  <si>
    <t>COMP-2847</t>
  </si>
  <si>
    <t xml:space="preserve">SUPORTE PARA TRANSFORMADOR EM POSTE DE CONCRETO CIRCULAR - FORNECIMENTO E INSTALAÇÃO. AF_12/2020 </t>
  </si>
  <si>
    <t xml:space="preserve">CORDOALHA DE COBRE NU 50 MM², NÃO ENTERRADA, COM ISOLADOR - FORNECIMENTO E INSTALAÇÃO. AF_12/2017 </t>
  </si>
  <si>
    <t>ASSENTAMENTO DE POSTE DE CONCRETO COM COMPRIMENTO NOMINAL DE 11 M, CARGA NOMINAL DE 1000 DAN, ENGASTAMENTO BASE CONCRETADA COM 1 M DE CONCRETO E 0,7 M DE SOLO. (ADAPTADO DE SINAPI 100613)</t>
  </si>
  <si>
    <t>COMP-2848</t>
  </si>
  <si>
    <t xml:space="preserve">CABO ELETRÔNICO CATEGORIA 6, INSTALADO EM EDIFICAÇÃO INSTITUCIONAL - FORNECIMENTO E INSTALAÇÃO. AF_11/2019 </t>
  </si>
  <si>
    <t>CABO DE FIBRA OPTICA 4 FIBRAS - PADRAO MULTIMODO</t>
  </si>
  <si>
    <t>059563</t>
  </si>
  <si>
    <t xml:space="preserve">CONDULETE DE ALUMÍNIO, TIPO LR, PARA ELETRODUTO DE AÇO GALVANIZADO DN 25 MM (1''), APARENTE - FORNECIMENTO E INSTALAÇÃO. AF_11/2016_P </t>
  </si>
  <si>
    <t xml:space="preserve">CONDULETE DE ALUMÍNIO, TIPO T, PARA ELETRODUTO DE AÇO GALVANIZADO DN 25 MM (1''), APARENTE - FORNECIMENTO E INSTALAÇÃO. AF_11/2016_P </t>
  </si>
  <si>
    <t>TOMADA PARA CANALETA TIPO DUTOTEC, RJ45. (ADAPTADO DE SBC 059503)</t>
  </si>
  <si>
    <t>COMP-2849</t>
  </si>
  <si>
    <t xml:space="preserve">TOMADA DE REDE RJ45 - FORNECIMENTO E INSTALAÇÃO. AF_11/2019 </t>
  </si>
  <si>
    <t>TOMADA DE REDE 2 MÓDULOS RJ45 - FORNECIMENTO E INSTALAÇÃO. (ADAPTADO DE SINAPI 98307)</t>
  </si>
  <si>
    <t>COMP-0946</t>
  </si>
  <si>
    <t xml:space="preserve">CAIXA DE PASSAGEM PARA TELEFONE 15X15X10CM (SOBREPOR), FORNECIMENTO E INSTALACAO. AF_11/2019 </t>
  </si>
  <si>
    <t>FORNECIMENTO E INSTALAÇÃO DE RACK 19" X 12U</t>
  </si>
  <si>
    <t>COMP-2850</t>
  </si>
  <si>
    <t xml:space="preserve"> RACK PISO 36U 1000MM 19 PRETO PORTA FRONTAL C/ VISOR ACRIL.</t>
  </si>
  <si>
    <t>068213</t>
  </si>
  <si>
    <t>068550</t>
  </si>
  <si>
    <t xml:space="preserve">RACK 16U 19"" x 675mm COM PORTA DE ACRILICO FUME </t>
  </si>
  <si>
    <t>KIT DE VENTILAÇÃO PARA RACK COM 2 VENTILADORES – PADRÃO 19" - FORNECIMENTO E INSTALAÇÃO</t>
  </si>
  <si>
    <t>COMP-0969</t>
  </si>
  <si>
    <t xml:space="preserve">DISTRIBUIDOR INTERNO OPTICO DIO 24 FIBRAS </t>
  </si>
  <si>
    <t>059251</t>
  </si>
  <si>
    <t xml:space="preserve">GUIA DE CABOS PADRAO 19"" </t>
  </si>
  <si>
    <t>059448</t>
  </si>
  <si>
    <t xml:space="preserve">PATCH PANEL 24 PORTAS, CATEGORIA 6 - FORNECIMENTO E INSTALAÇÃO. AF_11/2019 </t>
  </si>
  <si>
    <t xml:space="preserve">REGUA DE TOMADAS COM 8 TOMADAS </t>
  </si>
  <si>
    <t>059460</t>
  </si>
  <si>
    <t xml:space="preserve">SWITCH 24 PORTAS GERENCIÁVEL POE 10/100/1000. (ADAPTADO DE SBC 059252) </t>
  </si>
  <si>
    <t>COMP-2707</t>
  </si>
  <si>
    <t xml:space="preserve">BANDEJA DESLIZANTE PARA RACK 19"" </t>
  </si>
  <si>
    <t>059426</t>
  </si>
  <si>
    <t>PATCH CORDS RJ-45 / RJ-45, COMP.: 5 M - CATEGORIA 6A (ADAPTADO DE CPOS 69.09.360)</t>
  </si>
  <si>
    <t>COMP-2552</t>
  </si>
  <si>
    <t>PLUGUE RJ45 - CAT 6 - FORNECIMENTO E INSTALAÇÃO. (ADAPTADO DE SBC 061359)</t>
  </si>
  <si>
    <t>COMP-0963</t>
  </si>
  <si>
    <t xml:space="preserve">CRIMPAGEM, CERTIFICACAO E IDENTIFICACAO DOS CABOS UTP </t>
  </si>
  <si>
    <t>059435</t>
  </si>
  <si>
    <t>RECOLOCAÇÃO DE FORRO MINERAL MODULAR (ADAPTADO DE SBC 120715)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</si>
  <si>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</si>
  <si>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</si>
  <si>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</si>
  <si>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</si>
  <si>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</si>
  <si>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</si>
  <si>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</si>
  <si>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</si>
  <si>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</si>
  <si>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</si>
  <si>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</si>
  <si>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</si>
  <si>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</si>
  <si>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</si>
  <si>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</si>
  <si>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</si>
  <si>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</si>
  <si>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</si>
  <si>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</si>
  <si>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</si>
  <si>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</si>
  <si>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</si>
  <si>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</si>
  <si>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</si>
  <si>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</si>
  <si>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</si>
  <si>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</si>
  <si>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</si>
  <si>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</si>
  <si>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</si>
  <si>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</si>
  <si>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</si>
  <si>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</si>
  <si>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</si>
  <si>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</si>
  <si>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</si>
  <si>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</si>
  <si>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</si>
  <si>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</si>
  <si>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5.3.18</t>
  </si>
  <si>
    <t>5.3.19</t>
  </si>
  <si>
    <t>5.3.20</t>
  </si>
  <si>
    <t>5.3.21</t>
  </si>
  <si>
    <t>5.4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</si>
  <si>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</si>
  <si>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</si>
  <si>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</si>
  <si>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</si>
  <si>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</si>
  <si>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</si>
  <si>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</si>
  <si>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</si>
  <si>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5.5</t>
  </si>
  <si>
    <t>5.5.1</t>
  </si>
  <si>
    <t>5.5.2</t>
  </si>
  <si>
    <t>6.1</t>
  </si>
  <si>
    <t>6.1.1</t>
  </si>
  <si>
    <t>6.1.2</t>
  </si>
  <si>
    <t>6.1.3</t>
  </si>
  <si>
    <t>6.2</t>
  </si>
  <si>
    <t>6.2.1</t>
  </si>
  <si>
    <t>6.2.2</t>
  </si>
  <si>
    <t>6.3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</si>
  <si>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</si>
  <si>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</si>
  <si>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</si>
  <si>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</si>
  <si>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</si>
  <si>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</si>
  <si>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</si>
  <si>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</si>
  <si>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</si>
  <si>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</si>
  <si>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</si>
  <si>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</si>
  <si>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</si>
  <si>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</si>
  <si>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</si>
  <si>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6.3.16</t>
  </si>
  <si>
    <t>6.3.17</t>
  </si>
  <si>
    <t>6.3.18</t>
  </si>
  <si>
    <t>6.3.19</t>
  </si>
  <si>
    <t>6.3.20</t>
  </si>
  <si>
    <t>6.3.21</t>
  </si>
  <si>
    <t>6.3.22</t>
  </si>
  <si>
    <t>6.3.23</t>
  </si>
  <si>
    <t>6.3.24</t>
  </si>
  <si>
    <t>6.3.25</t>
  </si>
  <si>
    <t>6.3.26</t>
  </si>
  <si>
    <t>6.3.27</t>
  </si>
  <si>
    <t>6.3.28</t>
  </si>
  <si>
    <t>6.3.29</t>
  </si>
  <si>
    <t>6.3.30</t>
  </si>
  <si>
    <t>6.3.31</t>
  </si>
  <si>
    <t>6.3.32</t>
  </si>
  <si>
    <t>6.3.33</t>
  </si>
  <si>
    <t>6.3.34</t>
  </si>
  <si>
    <t>6.3.35</t>
  </si>
  <si>
    <t>6.3.36</t>
  </si>
  <si>
    <t>6.3.37</t>
  </si>
  <si>
    <t xml:space="preserve">RACK PISO 44U 1200MM 19 PRETO PORTA FRONTAL COM VISOR DE AC </t>
  </si>
  <si>
    <t>059319</t>
  </si>
  <si>
    <t>6.1.4</t>
  </si>
  <si>
    <t>6.3.38</t>
  </si>
  <si>
    <t>6.3.39</t>
  </si>
  <si>
    <t>6.3.40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</si>
  <si>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</si>
  <si>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</si>
  <si>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</si>
  <si>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</si>
  <si>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</si>
  <si>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</si>
  <si>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</si>
  <si>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</si>
  <si>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5.5.11</t>
  </si>
  <si>
    <t>5.5.12</t>
  </si>
  <si>
    <t>5.5.13</t>
  </si>
  <si>
    <t>5.5.14</t>
  </si>
  <si>
    <t>5.5.15</t>
  </si>
  <si>
    <t>5.5.16</t>
  </si>
  <si>
    <t>5.5.17</t>
  </si>
  <si>
    <t>5.5.18</t>
  </si>
  <si>
    <t>5.5.19</t>
  </si>
  <si>
    <t>5.5.20</t>
  </si>
  <si>
    <t>5.5.21</t>
  </si>
  <si>
    <t>5.5.22</t>
  </si>
  <si>
    <t>5.5.23</t>
  </si>
  <si>
    <t>5.5.24</t>
  </si>
  <si>
    <t>5.5.25</t>
  </si>
  <si>
    <t>5.5.26</t>
  </si>
  <si>
    <t>5.5.27</t>
  </si>
  <si>
    <t>5.5.28</t>
  </si>
  <si>
    <t>5.5.29</t>
  </si>
  <si>
    <t>5.5.30</t>
  </si>
  <si>
    <t>5.5.31</t>
  </si>
  <si>
    <t>5.5.32</t>
  </si>
  <si>
    <t>5.5.33</t>
  </si>
  <si>
    <t>5.5.34</t>
  </si>
  <si>
    <t>5.5.35</t>
  </si>
  <si>
    <t>5.5.36</t>
  </si>
  <si>
    <t>5.5.37</t>
  </si>
  <si>
    <t>5.5.38</t>
  </si>
  <si>
    <t>5.5.39</t>
  </si>
  <si>
    <t>5.5.40</t>
  </si>
  <si>
    <t>5.5.41</t>
  </si>
  <si>
    <t>5.6</t>
  </si>
  <si>
    <t>5.6.1</t>
  </si>
  <si>
    <t>5.6.2</t>
  </si>
  <si>
    <t>COMP-2622</t>
  </si>
  <si>
    <t>RETIRADA FORRO FALSO COM RETIRADA/EMPILHAMENTO MATERIAIS</t>
  </si>
  <si>
    <t>022709</t>
  </si>
  <si>
    <t xml:space="preserve">LOCACAO DE CONTAINER 2,30 X 6,00 M, ALT. 2,50 M, PARA ALMOXARIFADO </t>
  </si>
  <si>
    <t xml:space="preserve">LOCACAO DE CONTAINER 2,30 X 6,00 M, ALT. 2,50 M, COM 1 SANITARIO, PARA ESCRITORIO, COMPLETO, SEM DIVISORIAS INTERNAS </t>
  </si>
  <si>
    <t xml:space="preserve">ENGENHEIRO ELETRICISTA COM ENCARGOS COMPLEMENTARES </t>
  </si>
  <si>
    <t>EQUIPE DE APOIO (1 AJUDANTE)</t>
  </si>
  <si>
    <t>COMP-1256</t>
  </si>
  <si>
    <t>PLACA DE OBRA EM CHAPA DE ACO GALVANIZADO (ADAPTADO DE SINAPI 74209/001)</t>
  </si>
  <si>
    <t>ENGENHEIRO ELETRICISTA COM ENCARGOS COMPLEMENTARES</t>
  </si>
  <si>
    <t>LOCACAO DE CONTAINER 2,30  X  6,00 M, ALT. 2,50 M, PARA ALMOXARIFADO</t>
  </si>
  <si>
    <t>LOCACAO DE CONTAINER 2,30 X 6,00 M, ALT. 2,50 M, COM 1 SANITARIO, PARA ESCRITORIO, COMPLETO, SEM DIVISORIAS INTERNAS</t>
  </si>
  <si>
    <t xml:space="preserve"> COMP-2499 </t>
  </si>
  <si>
    <t>ORÇAMENTO SINTÉTICO
DESONERADO</t>
  </si>
  <si>
    <t>TERESINA - PI</t>
  </si>
  <si>
    <t>TRIBUNAL REGIONAL ELEITORAL - PIAUÍ</t>
  </si>
  <si>
    <t>PRAÇA EDGAR NOGUEIRA</t>
  </si>
  <si>
    <t>CABRAL</t>
  </si>
  <si>
    <t>TERESINA</t>
  </si>
  <si>
    <t>PI</t>
  </si>
  <si>
    <t>22/11/2021</t>
  </si>
  <si>
    <t>Un</t>
  </si>
  <si>
    <t>SETOP</t>
  </si>
  <si>
    <t>m</t>
  </si>
  <si>
    <t xml:space="preserve"> 97670 </t>
  </si>
  <si>
    <t>ELETRODUTO FLEXÍVEL CORRUGADO, PEAD, DN 100 (4"), PARA REDE ENTERRADA DE DISTRIBUIÇÃO DE ENERGIA ELÉTRICA - FORNECIMENTO E INSTALAÇÃO. AF_12/2021</t>
  </si>
  <si>
    <t>AGESUL</t>
  </si>
  <si>
    <t>Planilha Orçamentária Analítica</t>
  </si>
  <si>
    <t xml:space="preserve"> 100534 </t>
  </si>
  <si>
    <t>TECNICO DE EDIFICACOES COM ENCARGOS COMPLEMENTARES</t>
  </si>
  <si>
    <t xml:space="preserve"> MAO-AJD-015 </t>
  </si>
  <si>
    <t>AJUDANTE DE ELETRICISTA COM ENCARGOS COMPLEMENTARES</t>
  </si>
  <si>
    <t>hora</t>
  </si>
  <si>
    <t xml:space="preserve"> MAO-OFC-035 </t>
  </si>
  <si>
    <t xml:space="preserve"> MATED- 12522 </t>
  </si>
  <si>
    <t>FITA ISOLANTE ANTI- CHAMA</t>
  </si>
  <si>
    <t>Interligações até Quadro Geral - Eletrodutos e Conexões</t>
  </si>
  <si>
    <t xml:space="preserve"> 10549 </t>
  </si>
  <si>
    <t>Encargos Complementares - Servente</t>
  </si>
  <si>
    <t>Provisórios</t>
  </si>
  <si>
    <t>h</t>
  </si>
  <si>
    <t>Fusíveis, Disjuntores e Chaves</t>
  </si>
  <si>
    <t xml:space="preserve"> 10552 </t>
  </si>
  <si>
    <t>Encargos Complementares - Eletricista</t>
  </si>
  <si>
    <t>ELETRICISTA (HORISTA)</t>
  </si>
  <si>
    <t xml:space="preserve"> B.01.000.010115 </t>
  </si>
  <si>
    <t>Eletricista</t>
  </si>
  <si>
    <t xml:space="preserve"> B.01.000.010116 </t>
  </si>
  <si>
    <t>Ajudante eletricista</t>
  </si>
  <si>
    <t>ASTU - ASSENTAMENTO DE TUBOS E PECAS</t>
  </si>
  <si>
    <t xml:space="preserve"> 00039248 </t>
  </si>
  <si>
    <t>ELETRODUTO/DUTO PEAD FLEXIVEL PAREDE SIMPLES, CORRUGACAO HELICOIDAL, COR PRETA, SEM ROSCA, DE 4", PARA CABEAMENTO SUBTERRANEO (NBR 15715)</t>
  </si>
  <si>
    <t>Conversão InfoWOrca</t>
  </si>
  <si>
    <t xml:space="preserve"> 10550 </t>
  </si>
  <si>
    <t>Encargos Complementares - Pedreiro</t>
  </si>
  <si>
    <t>PEDREIRO (HORISTA)</t>
  </si>
  <si>
    <t>2 MESES</t>
  </si>
  <si>
    <t>SUBESTAÇÃO</t>
  </si>
  <si>
    <t>3.2</t>
  </si>
  <si>
    <t>3.3</t>
  </si>
  <si>
    <t>3.4</t>
  </si>
  <si>
    <t>3.5</t>
  </si>
  <si>
    <t>3.6</t>
  </si>
  <si>
    <t>3.7</t>
  </si>
  <si>
    <t>3.8</t>
  </si>
  <si>
    <t>3.10</t>
  </si>
  <si>
    <t>3.11</t>
  </si>
  <si>
    <t>3.12</t>
  </si>
  <si>
    <t>3.13</t>
  </si>
  <si>
    <t>3.14</t>
  </si>
  <si>
    <t>3.15</t>
  </si>
  <si>
    <t>3.16</t>
  </si>
  <si>
    <t xml:space="preserve"> 065436 </t>
  </si>
  <si>
    <t>TRANSFORMADOR TRIFASICO 15KV 500KVA</t>
  </si>
  <si>
    <t xml:space="preserve"> 061071 </t>
  </si>
  <si>
    <t>ELETRODUTO GALVANIZADO NBR 5597 100mm 4""</t>
  </si>
  <si>
    <t xml:space="preserve"> 10433 </t>
  </si>
  <si>
    <t>Fornecimento e instalação de chave seccionadora tripolar 15kv - 400a, com porta fusivel HH incorporado</t>
  </si>
  <si>
    <t xml:space="preserve"> 40.02.120 </t>
  </si>
  <si>
    <t>Caixa de passagem em chapa, com tampa parafusada, 500 x 500 x 150 mm</t>
  </si>
  <si>
    <t xml:space="preserve"> 7381 </t>
  </si>
  <si>
    <t>Fornecimento e instalção de disjuntor tripolar média tensão175,5kV-60Hz, PLC 15, 630A - 350MVA, PVO, corrente de interrupção 16 kA, corrente de fechamento 40 kA</t>
  </si>
  <si>
    <t xml:space="preserve"> SBC.ADAPTADO.065122 </t>
  </si>
  <si>
    <t>NOBREAK TRIFASICO, DE 5 KVA</t>
  </si>
  <si>
    <t xml:space="preserve"> 11280 </t>
  </si>
  <si>
    <t>Dispositivo Supervisor de Isolamento e Dispositivo Supervisor do Transformador, tensão de alimentação e da rede CA 70...264V, 42...460HZ, medição de fugas em CA e CC conf. IEC 61557-8, resistência inter. 240kohm, tensão de medição 12V e corrente 50uA</t>
  </si>
  <si>
    <t xml:space="preserve"> ELE-CAB-330 </t>
  </si>
  <si>
    <t>CABO DE COBRE FLEXÍVEL, CLASSE 5, ISOLAMENTO TIPO EPR/HEPR, NÃO HALOGENADO, ANTICHAMA, TERMOFIXO, UNIPOLAR, SEÇÃO 150 MM2, 90°C, 0,6/1KV</t>
  </si>
  <si>
    <t xml:space="preserve"> 2798 </t>
  </si>
  <si>
    <t>Caixa de passagem em alvenaria de tijolos maciços esp. = 0,12m,  dim. int. =  0.60 x 0.60 x 0.80m</t>
  </si>
  <si>
    <t xml:space="preserve"> 388 </t>
  </si>
  <si>
    <t>Tampa articulada de ferro fundido 60 x 60cm, inclusive instalação</t>
  </si>
  <si>
    <t xml:space="preserve"> 3323 </t>
  </si>
  <si>
    <t>Fornecimento de cabo de cobre isolado  xlpe 1 x 35 mm2</t>
  </si>
  <si>
    <t xml:space="preserve"> 065125 </t>
  </si>
  <si>
    <t>TAPETE ISOLANTE 20KV 1,00X1,00M COM LAUDO</t>
  </si>
  <si>
    <t xml:space="preserve"> 35.01.070 </t>
  </si>
  <si>
    <t>Tela de arame galvanizado fio nº 12 BWG, malha de 2´</t>
  </si>
  <si>
    <t xml:space="preserve"> 1201008187 </t>
  </si>
  <si>
    <t>PORTA COM TELA MALHA 20MM COM DISPOSITIVO PARA LACRE DE (0,80 X 2,10)M, INCLUSIVE FUNDO ANTICORROSIVO 2 DEMAOS</t>
  </si>
  <si>
    <t xml:space="preserve"> 8333 </t>
  </si>
  <si>
    <t>Relé de proteção de rede -50/51-sobrecorrente instantânea e temporizada, 50c/50-nsobrecorrente instantânea e temporizada de neutro,27-subtensão,59-sobretensão,32-direcional de potencia,67-sobrecorrente direcional,59n-sobretensão de neutro,81u/81O</t>
  </si>
  <si>
    <t>ELETRODUTO GALVANIZADO NBR 5597 100MM 4""</t>
  </si>
  <si>
    <t>FORNECIMENTO E INSTALAÇÃO DE CHAVE SECCIONADORA TRIPOLAR 15KV - 400A, COM PORTA FUSIVEL HH INCORPORADO</t>
  </si>
  <si>
    <t>CAIXA DE PASSAGEM EM CHAPA, COM TAMPA PARAFUSADA, 500 X 500 X 150 MM</t>
  </si>
  <si>
    <t>FORNECIMENTO E INSTALÇÃO DE DISJUNTOR TRIPOLAR MÉDIA TENSÃO175,5KV-60HZ, PLC 15, 630A - 350MVA, PVO, CORRENTE DE INTERRUPÇÃO 16 KA, CORRENTE DE FECHAMENTO 40 KA</t>
  </si>
  <si>
    <t>DISPOSITIVO SUPERVISOR DE ISOLAMENTO E DISPOSITIVO SUPERVISOR DO TRANSFORMADOR, TENSÃO DE ALIMENTAÇÃO E DA REDE CA 70...264V, 42...460HZ, MEDIÇÃO DE FUGAS EM CA E CC CONF. IEC 61557-8, RESISTÊNCIA INTER. 240KOHM, TENSÃO DE MEDIÇÃO 12V E CORRENTE 50UA</t>
  </si>
  <si>
    <t>CAIXA DE PASSAGEM EM ALVENARIA DE TIJOLOS MACIÇOS ESP. = 0,12M,  DIM. INT. =  0.60 X 0.60 X 0.80M</t>
  </si>
  <si>
    <t>TAMPA ARTICULADA DE FERRO FUNDIDO 60 X 60CM, INCLUSIVE INSTALAÇÃO</t>
  </si>
  <si>
    <t>FORNECIMENTO DE CABO DE COBRE ISOLADO  XLPE 1 X 35 MM2</t>
  </si>
  <si>
    <t>TELA DE ARAME GALVANIZADO FIO Nº 12 BWG, MALHA DE 2´</t>
  </si>
  <si>
    <t>RELÉ DE PROTEÇÃO DE REDE -50/51-SOBRECORRENTE INSTANTÂNEA E TEMPORIZADA, 50C/50-NSOBRECORRENTE INSTANTÂNEA E TEMPORIZADA DE NEUTRO,27-SUBTENSÃO,59-SOBRETENSÃO,32-DIRECIONAL DE POTENCIA,67-SOBRECORRENTE DIRECIONAL,59N-SOBRETENSÃO DE NEUTRO,81U/81O</t>
  </si>
  <si>
    <t xml:space="preserve"> 2.3</t>
  </si>
  <si>
    <t xml:space="preserve"> 91677 </t>
  </si>
  <si>
    <t xml:space="preserve"> 040702 </t>
  </si>
  <si>
    <t>TRANSFORMADOR TRIFASICO 15KV - 500kVA A OLEO</t>
  </si>
  <si>
    <t xml:space="preserve"> 000515 </t>
  </si>
  <si>
    <t>ELETRODUTO GALVANIZADO NBR 5597 100mm 4" (11,185kg/m)</t>
  </si>
  <si>
    <t>Fornecimento de Materiais para Redes de Energia Elétrica e Iluminação</t>
  </si>
  <si>
    <t xml:space="preserve"> 11211 </t>
  </si>
  <si>
    <t>Chave seccionadora tripolar 15kv - 400a, com porta fusivel HH incorporado</t>
  </si>
  <si>
    <t xml:space="preserve"> P.13.000.045009 </t>
  </si>
  <si>
    <t>Caixa de passagem em chapa 18, com tampa parafusada, 50 x 50 x 15 cm</t>
  </si>
  <si>
    <t>Entrada em Baixa Tensão</t>
  </si>
  <si>
    <t xml:space="preserve"> 6550 </t>
  </si>
  <si>
    <t>Disjuntor tripolar média tensão175,5kV-60Hz, PLC 15, 630A - 350MVA, PVO, corrente de interrupção 16 kA, corrente de fechamento 40 kA</t>
  </si>
  <si>
    <t xml:space="preserve"> 00039608 </t>
  </si>
  <si>
    <t>NOBREAK TRIFASICO, DE 5 KVA FATOR DE POTENCIA DE 0,8, AUTONOMIA MINIMA DE 30 MINUTOS A PLENA CARGA</t>
  </si>
  <si>
    <t xml:space="preserve"> 12147 </t>
  </si>
  <si>
    <t xml:space="preserve"> MATED- 11791 </t>
  </si>
  <si>
    <t>CABO UNIPOLAR ISOLADO EM POLÍMERO TERMOFIXO, TIPO EPR, NÃO HALOGENADO, 0,6/1KV, 90°C - BAIXA TENSÃO ( ENCORDOAMENTO: CLASSE 5 / SEÇÃO TRANSVERSAL: 150 MM2)</t>
  </si>
  <si>
    <t>Caixas de Passagem em alvenaria de tijolos maciços</t>
  </si>
  <si>
    <t xml:space="preserve"> 126 </t>
  </si>
  <si>
    <t>Concreto simples fabricado na obra, fck=15 mpa, lançado e adensado</t>
  </si>
  <si>
    <t>Concreto Simples</t>
  </si>
  <si>
    <t xml:space="preserve"> 155 </t>
  </si>
  <si>
    <t>Alvenaria tijolo cerâmico maciço (5x9x19), esp = 0,09m (singela), com argamassa traço t5 - 1:2:8 (cimento / cal / areia) c/ junta de 2,0cm - R1</t>
  </si>
  <si>
    <t>Alvenarias de Vedação</t>
  </si>
  <si>
    <t xml:space="preserve"> 85 </t>
  </si>
  <si>
    <t>Forma plana para fundações, em compensado resinado 12mm, 03 usos</t>
  </si>
  <si>
    <t>Formas para Fundações</t>
  </si>
  <si>
    <t xml:space="preserve"> 140 </t>
  </si>
  <si>
    <t>Aço CA - 50 Ø 6,3 a 12,5mm, inclusive corte, dobragem, montagem e colocacao de ferragens nas formas, para superestruturas e fundações - R1</t>
  </si>
  <si>
    <t>Armaduras Convencionais</t>
  </si>
  <si>
    <t>kg</t>
  </si>
  <si>
    <t xml:space="preserve"> 1908 </t>
  </si>
  <si>
    <t>Reboco ou emboço externo, de parede, com argamassa traço t5 - 1:2:8 (cimento / cal / areia), espessura 2,0 cm</t>
  </si>
  <si>
    <t>Argamassas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</si>
  <si>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</si>
  <si>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</si>
  <si>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</si>
  <si>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</si>
  <si>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</si>
  <si>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 xml:space="preserve"> 2069 </t>
  </si>
  <si>
    <t>Tampa de ferro fundido quadrada (600x600mm), carga max. 2000kg p/cx.inspeção</t>
  </si>
  <si>
    <t xml:space="preserve"> 2626 </t>
  </si>
  <si>
    <t>Cabo de cobre isolado HEPR (XLPE),  35mm²,  1kv / 90º C</t>
  </si>
  <si>
    <t xml:space="preserve"> 005012 </t>
  </si>
  <si>
    <t>TAPETE ISOLANTE 20KV 1,00x1,00m COM LAUDO</t>
  </si>
  <si>
    <t xml:space="preserve"> B.01.000.010146 </t>
  </si>
  <si>
    <t>Servente</t>
  </si>
  <si>
    <t xml:space="preserve"> B.01.000.010139 </t>
  </si>
  <si>
    <t>Pedreiro</t>
  </si>
  <si>
    <t xml:space="preserve"> E.02.000.090264 </t>
  </si>
  <si>
    <t>Arame galvanizado nº 14 BWG</t>
  </si>
  <si>
    <t xml:space="preserve"> E.10.000.027518 </t>
  </si>
  <si>
    <t>Tela de aço galvanizado, fio 12BWG, malha 2´ tipo alambrado</t>
  </si>
  <si>
    <t xml:space="preserve"> 83765 </t>
  </si>
  <si>
    <t>GRUPO DE SOLDAGEM COM GERADOR A DIESEL 60 CV PARA SOLDA ELÉTRICA, SOBRE 04 RODAS, COM MOTOR 4 CILINDROS 600 A - CHP DIURNO. AF_02/2016</t>
  </si>
  <si>
    <t>CHOR - CUSTOS HORÁRIOS DE MÁQUINAS E EQUIPAMENTOS</t>
  </si>
  <si>
    <t>CHP</t>
  </si>
  <si>
    <t xml:space="preserve"> 83766 </t>
  </si>
  <si>
    <t>GRUPO DE SOLDAGEM COM GERADOR A DIESEL 60 CV PARA SOLDA ELÉTRICA, SOBRE 04 RODAS, COM MOTOR 4 CILINDROS 600 A - CHI DIURNO. AF_02/2016</t>
  </si>
  <si>
    <t>CHI</t>
  </si>
  <si>
    <t xml:space="preserve"> 88251 </t>
  </si>
  <si>
    <t>AUXILIAR DE SERRALHEIRO COM ENCARGOS COMPLEMENTARES</t>
  </si>
  <si>
    <t xml:space="preserve"> 88317 </t>
  </si>
  <si>
    <t>SOLDADOR COM ENCARGOS COMPLEMENTARES</t>
  </si>
  <si>
    <t xml:space="preserve"> 88310 </t>
  </si>
  <si>
    <t>PINTOR COM ENCARGOS COMPLEMENTARES</t>
  </si>
  <si>
    <t xml:space="preserve"> 88315 </t>
  </si>
  <si>
    <t>SERRALHEIRO COM ENCARGOS COMPLEMENTARES</t>
  </si>
  <si>
    <t xml:space="preserve"> 00000370 </t>
  </si>
  <si>
    <t>AREIA MEDIA - POSTO JAZIDA/FORNECEDOR (RETIRADO NA JAZIDA, SEM TRANSPORTE)</t>
  </si>
  <si>
    <t xml:space="preserve"> 00001106 </t>
  </si>
  <si>
    <t>CAL HIDRATADA CH-I PARA ARGAMASSAS</t>
  </si>
  <si>
    <t xml:space="preserve"> 00001379 </t>
  </si>
  <si>
    <t>CIMENTO PORTLAND COMPOSTO CP II-32</t>
  </si>
  <si>
    <t xml:space="preserve"> 00010999 </t>
  </si>
  <si>
    <t>ELETRODO REVESTIDO AWS - E6013, DIAMETRO IGUAL A 4,00 MM</t>
  </si>
  <si>
    <t xml:space="preserve"> 00007307 </t>
  </si>
  <si>
    <t>FUNDO ANTICORROSIVO PARA METAIS FERROSOS (ZARCAO)</t>
  </si>
  <si>
    <t>L</t>
  </si>
  <si>
    <t xml:space="preserve"> 7633 </t>
  </si>
  <si>
    <t xml:space="preserve">CANTONEIRA DE ABAS IGUAIS LAMINADAS 1 1/2"X3/16" PAULI 16,08KG-6M (COD.2482) </t>
  </si>
  <si>
    <t>BR</t>
  </si>
  <si>
    <t xml:space="preserve"> 7563 </t>
  </si>
  <si>
    <t xml:space="preserve">FECHO TRAMELA NR. 06 - 220MM PAULI (COD.4587) </t>
  </si>
  <si>
    <t xml:space="preserve"> 7635 </t>
  </si>
  <si>
    <t xml:space="preserve">FERRO CHATO LAMINADO 1/2"X1/8" PAULI 1,92KG-6M (COD. 3228) </t>
  </si>
  <si>
    <t xml:space="preserve"> 7548 </t>
  </si>
  <si>
    <t xml:space="preserve">DOBRADICA TIPO GONZO 7/8" PAULI (COD.4771) </t>
  </si>
  <si>
    <t xml:space="preserve"> 7634 </t>
  </si>
  <si>
    <t xml:space="preserve">TELA ARAME GALVANIZADO ONDULADA FIO 12 MALHA 20MM </t>
  </si>
  <si>
    <t xml:space="preserve"> 7567 </t>
  </si>
  <si>
    <t xml:space="preserve">TUBO ACO INDUSTRIAL CHAPA 16 1 1/2"-6M (COD.7485) </t>
  </si>
  <si>
    <t xml:space="preserve"> 8555 </t>
  </si>
  <si>
    <t xml:space="preserve"> 95407 </t>
  </si>
  <si>
    <t>CURSO DE CAPACITAÇÃO PARA ENGENHEIRO ELETRICISTA (ENCARGOS COMPLEMENTARES) - HORISTA</t>
  </si>
  <si>
    <t xml:space="preserve"> 00034783 </t>
  </si>
  <si>
    <t>ENGENHEIRO ELETRICISTA</t>
  </si>
  <si>
    <t xml:space="preserve"> 00043486 </t>
  </si>
  <si>
    <t>EPI - FAMILIA ENGENHEIRO CIVIL - HORISTA (ENCARGOS COMPLEMENTARES - COLETADO CAIXA)</t>
  </si>
  <si>
    <t xml:space="preserve"> 00037372 </t>
  </si>
  <si>
    <t>EXAMES - HORISTA (COLETADO CAIXA)</t>
  </si>
  <si>
    <t>Outros</t>
  </si>
  <si>
    <t xml:space="preserve"> 00043462 </t>
  </si>
  <si>
    <t>FERRAMENTAS - FAMILIA ENGENHEIRO CIVIL - HORISTA (ENCARGOS COMPLEMENTARES - COLETADO CAIXA)</t>
  </si>
  <si>
    <t xml:space="preserve"> 00037373 </t>
  </si>
  <si>
    <t>SEGURO - HORISTA (COLETADO CAIXA)</t>
  </si>
  <si>
    <t>Taxas</t>
  </si>
  <si>
    <t>Composições Auxiliares</t>
  </si>
  <si>
    <t xml:space="preserve"> MOED- 20130 </t>
  </si>
  <si>
    <t>AJUDANTE DE ELETRICISTA</t>
  </si>
  <si>
    <t xml:space="preserve"> MATED- 13096 </t>
  </si>
  <si>
    <t>CESTA BÁSICA/ ALIMENTAÇÃO - HORISTA ( ENCARGOS COMPLEMENTARES)</t>
  </si>
  <si>
    <t xml:space="preserve"> MATED- 13099 </t>
  </si>
  <si>
    <t>EXAMES - HORISTA ( ENCARGOS COMPLEMENTARES)</t>
  </si>
  <si>
    <t xml:space="preserve"> MATED- 13098 </t>
  </si>
  <si>
    <t>SEGURO - HORISTA ( ENCARGOS COMPLEMENTARES)</t>
  </si>
  <si>
    <t xml:space="preserve"> MATED- 13097 </t>
  </si>
  <si>
    <t>TRANSPORTE - HORISTA ( ENCARGOS COMPLEMENTARES)</t>
  </si>
  <si>
    <t xml:space="preserve"> ED-5225 </t>
  </si>
  <si>
    <t>CURSO DE CAPACITAÇÃO PARA AUXILIAR DE ELETRICISTA (ENCARGOS COMPLEMENTARES) - HORISTA</t>
  </si>
  <si>
    <t>Serviços</t>
  </si>
  <si>
    <t xml:space="preserve"> ED-14646 </t>
  </si>
  <si>
    <t>EPI PARA AJUDANTE DE ELETRICISTA - HORISTA ( ENCARGOS COMPLEMENTARES)</t>
  </si>
  <si>
    <t xml:space="preserve"> ED-14682 </t>
  </si>
  <si>
    <t>FERRAMENTAS PARA AJUDANTE DE ELETRICISTA - HORISTA ( ENCARGOS COMPLEMENTARES)</t>
  </si>
  <si>
    <t xml:space="preserve"> 95313 </t>
  </si>
  <si>
    <t>CURSO DE CAPACITAÇÃO PARA AJUDANTE ESPECIALIZADO (ENCARGOS COMPLEMENTARES) - HORISTA</t>
  </si>
  <si>
    <t xml:space="preserve"> 00000242 </t>
  </si>
  <si>
    <t>AJUDANTE ESPECIALIZADO</t>
  </si>
  <si>
    <t xml:space="preserve"> 00037370 </t>
  </si>
  <si>
    <t>ALIMENTACAO - HORISTA (COLETADO CAIXA)</t>
  </si>
  <si>
    <t xml:space="preserve"> 00043491 </t>
  </si>
  <si>
    <t>EPI - FAMILIA SERVENTE - HORISTA (ENCARGOS COMPLEMENTARES - COLETADO CAIXA)</t>
  </si>
  <si>
    <t xml:space="preserve"> 00043467 </t>
  </si>
  <si>
    <t>FERRAMENTAS - FAMILIA SERVENTE - HORISTA (ENCARGOS COMPLEMENTARES - COLETADO CAIXA)</t>
  </si>
  <si>
    <t xml:space="preserve"> 00037371 </t>
  </si>
  <si>
    <t>TRANSPORTE - HORISTA (COLETADO CAIXA)</t>
  </si>
  <si>
    <t xml:space="preserve"> 95316 </t>
  </si>
  <si>
    <t xml:space="preserve"> 00000247 </t>
  </si>
  <si>
    <t>AJUDANTE DE ELETRICISTA (HORISTA)</t>
  </si>
  <si>
    <t xml:space="preserve"> 00043484 </t>
  </si>
  <si>
    <t>EPI - FAMILIA ELETRICISTA - HORISTA (ENCARGOS COMPLEMENTARES - COLETADO CAIXA)</t>
  </si>
  <si>
    <t xml:space="preserve"> 00043460 </t>
  </si>
  <si>
    <t>FERRAMENTAS - FAMILIA ELETRICISTA - HORISTA (ENCARGOS COMPLEMENTARES - COLETADO CAIXA)</t>
  </si>
  <si>
    <t xml:space="preserve"> 95320 </t>
  </si>
  <si>
    <t>CURSO DE CAPACITAÇÃO PARA AUXILIAR DE SERRALHEIRO (ENCARGOS COMPLEMENTARES) - HORISTA</t>
  </si>
  <si>
    <t xml:space="preserve"> 00000252 </t>
  </si>
  <si>
    <t>AJUDANTE DE SERRALHEIRO (HORISTA)</t>
  </si>
  <si>
    <t xml:space="preserve"> 00043489 </t>
  </si>
  <si>
    <t>EPI - FAMILIA PEDREIRO - HORISTA (ENCARGOS COMPLEMENTARES - COLETADO CAIXA)</t>
  </si>
  <si>
    <t xml:space="preserve"> 00043465 </t>
  </si>
  <si>
    <t>FERRAMENTAS - FAMILIA PEDREIRO - HORISTA (ENCARGOS COMPLEMENTARES - COLETADO CAIXA)</t>
  </si>
  <si>
    <t xml:space="preserve"> 3308 </t>
  </si>
  <si>
    <t>Argamassa em volume - cimento, cal e areia traço t-5 (1:2:8) - 1 saco cimento 50 kg / 2 sacos cal 20 kg / 8 padiolas de areia dim 0.35 x 0.45 x 0.13 m - Confecção mecânica e transporte</t>
  </si>
  <si>
    <t xml:space="preserve"> 2212 </t>
  </si>
  <si>
    <t>Tijolo cerâmico maciço 5 x 9 x 19cm</t>
  </si>
  <si>
    <t xml:space="preserve"> 1903 </t>
  </si>
  <si>
    <t>Argamassa cimento e areia traço t-1 (1:3) - 1 saco cimento 50kg / 3 padiolas areia dim. 0.35 x 0.45 x 0.23 m - Confecção mecânica e transporte</t>
  </si>
  <si>
    <t xml:space="preserve"> 00000367 </t>
  </si>
  <si>
    <t>AREIA GROSSA - POSTO JAZIDA/FORNECEDOR (RETIRADO NA JAZIDA, SEM TRANSPORTE)</t>
  </si>
  <si>
    <t xml:space="preserve"> 10555 </t>
  </si>
  <si>
    <t>Encargos Complementares - Armador</t>
  </si>
  <si>
    <t xml:space="preserve"> 81 </t>
  </si>
  <si>
    <t>Aço ca-50   6,3 a 12,5 mm</t>
  </si>
  <si>
    <t xml:space="preserve"> 00000378 </t>
  </si>
  <si>
    <t>ARMADOR (HORISTA)</t>
  </si>
  <si>
    <t xml:space="preserve"> 00043132 </t>
  </si>
  <si>
    <t>ARAME RECOZIDO 16 BWG, D = 1,65 MM (0,016 KG/M) OU 18 BWG, D = 1,25 MM (0,01 KG/M)</t>
  </si>
  <si>
    <t xml:space="preserve"> 00039315 </t>
  </si>
  <si>
    <t>ESPACADOR / DISTANCIADOR TIPO GARRA DUPLA, EM PLASTICO, COBRIMENTO *20* MM, PARA FERRAGENS DE LAJES E FUNDO DE VIGAS</t>
  </si>
  <si>
    <t xml:space="preserve"> 00039017 </t>
  </si>
  <si>
    <t>ESPACADOR / DISTANCIADOR CIRCULAR COM ENTRADA LATERAL, EM PLASTICO, PARA VERGALHAO *4,2 A 12,5* MM, COBRIMENTO 20 MM</t>
  </si>
  <si>
    <t xml:space="preserve"> 95332 </t>
  </si>
  <si>
    <t>CURSO DE CAPACITAÇÃO PARA ELETRICISTA (ENCARGOS COMPLEMENTARES) - HORISTA</t>
  </si>
  <si>
    <t xml:space="preserve"> 95371 </t>
  </si>
  <si>
    <t>CURSO DE CAPACITAÇÃO PARA PEDREIRO (ENCARGOS COMPLEMENTARES) - HORISTA</t>
  </si>
  <si>
    <t xml:space="preserve"> 95372 </t>
  </si>
  <si>
    <t>CURSO DE CAPACITAÇÃO PARA PINTOR (ENCARGOS COMPLEMENTARES) - HORISTA</t>
  </si>
  <si>
    <t xml:space="preserve"> 00004783 </t>
  </si>
  <si>
    <t>PINTOR (HORISTA)</t>
  </si>
  <si>
    <t xml:space="preserve"> 95377 </t>
  </si>
  <si>
    <t>CURSO DE CAPACITAÇÃO PARA SERRALHEIRO (ENCARGOS COMPLEMENTARES) - HORISTA</t>
  </si>
  <si>
    <t xml:space="preserve"> 00006110 </t>
  </si>
  <si>
    <t>SERRALHEIRO (HORISTA)</t>
  </si>
  <si>
    <t xml:space="preserve"> 95378 </t>
  </si>
  <si>
    <t>CURSO DE CAPACITAÇÃO PARA SERVENTE (ENCARGOS COMPLEMENTARES) - HORISTA</t>
  </si>
  <si>
    <t xml:space="preserve"> 95379 </t>
  </si>
  <si>
    <t>CURSO DE CAPACITAÇÃO PARA SOLDADOR (ENCARGOS COMPLEMENTARES) - HORISTA</t>
  </si>
  <si>
    <t xml:space="preserve"> 00006160 </t>
  </si>
  <si>
    <t>SOLDADOR (HORISTA)</t>
  </si>
  <si>
    <t xml:space="preserve"> 125 </t>
  </si>
  <si>
    <t>Concreto simples fck= 15 MPA (b1/b2), fabricado na obra, sem lançamento e adensamento</t>
  </si>
  <si>
    <t xml:space="preserve"> 7692 </t>
  </si>
  <si>
    <t>Lançamento de concreto simples fabricado na obra, inclusive adensamento e acabamento em peças da superestrutura</t>
  </si>
  <si>
    <t xml:space="preserve"> 00004718 </t>
  </si>
  <si>
    <t>PEDRA BRITADA N. 2 (19 A 38 MM) POSTO PEDREIRA/FORNECEDOR, SEM FRETE</t>
  </si>
  <si>
    <t xml:space="preserve"> 00004721 </t>
  </si>
  <si>
    <t>PEDRA BRITADA N. 1 (9,5 a 19 MM) POSTO PEDREIRA/FORNECEDOR, SEM FRETE</t>
  </si>
  <si>
    <t xml:space="preserve"> MOED- 20142 </t>
  </si>
  <si>
    <t xml:space="preserve"> ED-5224 </t>
  </si>
  <si>
    <t>CURSO DE CAPACITAÇÃO PARA ELETRICISTA ( ENCARGOS COMPLEMENTARES) - HORISTA</t>
  </si>
  <si>
    <t xml:space="preserve"> ED-14650 </t>
  </si>
  <si>
    <t>EPI PARA ELETRICISTA - HORISTA (ENCARGOS COMPLEMENTARES)</t>
  </si>
  <si>
    <t xml:space="preserve"> ED-14686 </t>
  </si>
  <si>
    <t>FERRAMENTAS PARA ELETRICISTA - HORISTA ( ENCARGOS COMPLEMENTARES)</t>
  </si>
  <si>
    <t xml:space="preserve"> 158 </t>
  </si>
  <si>
    <t>Almoço (Participação do empregador)</t>
  </si>
  <si>
    <t xml:space="preserve"> 941 </t>
  </si>
  <si>
    <t>Fardamento com mangas curta</t>
  </si>
  <si>
    <t xml:space="preserve"> 1651 </t>
  </si>
  <si>
    <t>Óculos branco proteção</t>
  </si>
  <si>
    <t>pr</t>
  </si>
  <si>
    <t xml:space="preserve"> 2378 </t>
  </si>
  <si>
    <t>Vale transporte</t>
  </si>
  <si>
    <t xml:space="preserve"> 10362 </t>
  </si>
  <si>
    <t>Seguro de vida e acidente em grupo</t>
  </si>
  <si>
    <t xml:space="preserve"> 10596 </t>
  </si>
  <si>
    <t>Protetor auricular</t>
  </si>
  <si>
    <t xml:space="preserve"> 10585 </t>
  </si>
  <si>
    <t>Arco de serra</t>
  </si>
  <si>
    <t xml:space="preserve"> 10517 </t>
  </si>
  <si>
    <t>Exames admissionais/demissionais (checkup)</t>
  </si>
  <si>
    <t>cj</t>
  </si>
  <si>
    <t xml:space="preserve"> 10586 </t>
  </si>
  <si>
    <t>Torquesa</t>
  </si>
  <si>
    <t xml:space="preserve"> 10492 </t>
  </si>
  <si>
    <t>Cesta Básica</t>
  </si>
  <si>
    <t xml:space="preserve"> 10599 </t>
  </si>
  <si>
    <t>Protetor solar fps 30 com 120ml</t>
  </si>
  <si>
    <t xml:space="preserve"> 10761 </t>
  </si>
  <si>
    <t>Refeição - café da manhã ( café com leite e dois pães com manteiga)</t>
  </si>
  <si>
    <t xml:space="preserve"> 00012893 </t>
  </si>
  <si>
    <t>BOTA DE SEGURANCA COM BIQUEIRA DE ACO E COLARINHO ACOLCHOADO</t>
  </si>
  <si>
    <t>PAR</t>
  </si>
  <si>
    <t xml:space="preserve"> 00012895 </t>
  </si>
  <si>
    <t>CAPACETE DE SEGURANCA ABA FRONTAL COM SUSPENSAO DE POLIETILENO, SEM JUGULAR (CLASSE B)</t>
  </si>
  <si>
    <t xml:space="preserve"> 00012894 </t>
  </si>
  <si>
    <t>CAPA PARA CHUVA EM PVC COM FORRO DE POLIESTER, COM CAPUZ (AMARELA OU AZUL)</t>
  </si>
  <si>
    <t xml:space="preserve"> 00012892 </t>
  </si>
  <si>
    <t>LUVA RASPA DE COURO, CANO CURTO (PUNHO *7* CM)</t>
  </si>
  <si>
    <t xml:space="preserve"> 10551 </t>
  </si>
  <si>
    <t>Encargos Complementares - Carpinteiro</t>
  </si>
  <si>
    <t xml:space="preserve"> 10579 </t>
  </si>
  <si>
    <t>Chave de fenda chata 30 cm</t>
  </si>
  <si>
    <t xml:space="preserve"> 10578 </t>
  </si>
  <si>
    <t>Formão grande</t>
  </si>
  <si>
    <t xml:space="preserve"> 10577 </t>
  </si>
  <si>
    <t>Serrote 40cm</t>
  </si>
  <si>
    <t xml:space="preserve"> 11248 </t>
  </si>
  <si>
    <t>Furadeira e Parafusadeira eletrica Bosch ou Similar profissional</t>
  </si>
  <si>
    <t xml:space="preserve"> 11244 </t>
  </si>
  <si>
    <t>Martelo com unha</t>
  </si>
  <si>
    <t xml:space="preserve"> 11249 </t>
  </si>
  <si>
    <t>Serra circular eletrica portatil</t>
  </si>
  <si>
    <t xml:space="preserve"> 11242 </t>
  </si>
  <si>
    <t>Chave inglesa 12"</t>
  </si>
  <si>
    <t xml:space="preserve"> 11241 </t>
  </si>
  <si>
    <t>Alicate volt-amperimetro</t>
  </si>
  <si>
    <t xml:space="preserve"> 11240 </t>
  </si>
  <si>
    <t>Alicate com isolamento</t>
  </si>
  <si>
    <t xml:space="preserve"> 4174 </t>
  </si>
  <si>
    <t>Desempenadeira de aço lisa, cabo madeira, ref:143, Atlas ou similar</t>
  </si>
  <si>
    <t xml:space="preserve"> 4722 </t>
  </si>
  <si>
    <t>Colher de pedreiro</t>
  </si>
  <si>
    <t xml:space="preserve"> 10282 </t>
  </si>
  <si>
    <t>Regua de alumínio c/ 2,00m (para pedreiro)</t>
  </si>
  <si>
    <t xml:space="preserve"> 10789 </t>
  </si>
  <si>
    <t>Nível de bolha de madeira</t>
  </si>
  <si>
    <t xml:space="preserve"> 10790 </t>
  </si>
  <si>
    <t>Prumo de face</t>
  </si>
  <si>
    <t xml:space="preserve"> 11243 </t>
  </si>
  <si>
    <t>Martelo sem unha</t>
  </si>
  <si>
    <t xml:space="preserve"> 11264 </t>
  </si>
  <si>
    <t>Marreta de 1/2 kg com cabo</t>
  </si>
  <si>
    <t xml:space="preserve"> 11246 </t>
  </si>
  <si>
    <t>Escala métrica de bambú</t>
  </si>
  <si>
    <t xml:space="preserve"> 11247 </t>
  </si>
  <si>
    <t>Serra mármore Serra marmore</t>
  </si>
  <si>
    <t xml:space="preserve"> 11265 </t>
  </si>
  <si>
    <t>Martelo de borracha com cabo</t>
  </si>
  <si>
    <t xml:space="preserve"> 11245 </t>
  </si>
  <si>
    <t>Desempoladeira de madeira 12x22</t>
  </si>
  <si>
    <t xml:space="preserve"> 4729 </t>
  </si>
  <si>
    <t>Marreta 1 kg com cabo</t>
  </si>
  <si>
    <t xml:space="preserve"> 4728 </t>
  </si>
  <si>
    <t>Talhadeira chata 10" Talhadeira chara 10"</t>
  </si>
  <si>
    <t xml:space="preserve"> 10788 </t>
  </si>
  <si>
    <t>Pá quadrada</t>
  </si>
  <si>
    <t xml:space="preserve"> 00002711 </t>
  </si>
  <si>
    <t>CARRINHO DE MAO DE ACO CAPACIDADE 50 A 60 L, PNEU COM CAMARA</t>
  </si>
  <si>
    <t xml:space="preserve"> 630 </t>
  </si>
  <si>
    <t>Compensado resinado 12mm - Madeirit ou similar</t>
  </si>
  <si>
    <t xml:space="preserve"> 1569 </t>
  </si>
  <si>
    <t>Madeira mista serrada (barrote) 6 x 6cm - 0,0036 m3/m (angelim, louro)</t>
  </si>
  <si>
    <t xml:space="preserve"> 00043130 </t>
  </si>
  <si>
    <t>ARAME GALVANIZADO 12 BWG, D = 2,76 MM (0,048 KG/M) OU 14 BWG, D = 2,11 MM (0,026 KG/M)</t>
  </si>
  <si>
    <t xml:space="preserve"> 00001213 </t>
  </si>
  <si>
    <t>CARPINTEIRO DE FORMAS (HORISTA)</t>
  </si>
  <si>
    <t xml:space="preserve"> 00002692 </t>
  </si>
  <si>
    <t>DESMOLDANTE PROTETOR PARA FORMAS DE MADEIRA, DE BASE OLEOSA EMULSIONADA EM AGUA</t>
  </si>
  <si>
    <t xml:space="preserve"> 00005067 </t>
  </si>
  <si>
    <t>PREGO DE ACO POLIDO COM CABECA 16 X 24 (2 1/4 X 12)</t>
  </si>
  <si>
    <t xml:space="preserve"> 00004509 </t>
  </si>
  <si>
    <t>SARRAFO *2,5 X 10* CM EM PINUS, MISTA OU EQUIVALENTE DA REGIAO - BRUTA</t>
  </si>
  <si>
    <t xml:space="preserve"> 83761 </t>
  </si>
  <si>
    <t>GRUPO DE SOLDAGEM COM GERADOR A DIESEL 60 CV PARA SOLDA ELÉTRICA, SOBRE 04 RODAS, COM MOTOR 4 CILINDROS 600 A - DEPRECIAÇÃO. AF_02/2016</t>
  </si>
  <si>
    <t xml:space="preserve"> 83764 </t>
  </si>
  <si>
    <t>GRUPO DE SOLDAGEM COM GERADOR A DIESEL 60 CV PARA SOLDA ELÉTRICA, SOBRE 04 RODAS, COM MOTOR 4 CILINDROS 600 A - JUROS. AF_02/2016</t>
  </si>
  <si>
    <t xml:space="preserve"> 83762 </t>
  </si>
  <si>
    <t>GRUPO DE SOLDAGEM COM GERADOR A DIESEL 60 CV PARA SOLDA ELÉTRICA, SOBRE 04 RODAS, COM MOTOR 4 CILINDROS 600 A - MANUTENÇÃO. AF_02/2016</t>
  </si>
  <si>
    <t xml:space="preserve"> 83763 </t>
  </si>
  <si>
    <t>GRUPO DE SOLDAGEM COM GERADOR A DIESEL 60 CV PARA SOLDA ELÉTRICA, SOBRE 04 RODAS, COM MOTOR 4 CILINDROS 600 A - MATERIAIS NA OPERAÇÃO. AF_02/2016</t>
  </si>
  <si>
    <t xml:space="preserve"> 00013333 </t>
  </si>
  <si>
    <t>GRUPO DE SOLDAGEM C/ GERADOR A DIESEL 60 CV PARA SOLDA ELETRICA, SOBRE 04 RODAS, COM MOTOR 4 CILINDROS</t>
  </si>
  <si>
    <t xml:space="preserve"> 00004221 </t>
  </si>
  <si>
    <t>OLEO DIESEL COMBUSTIVEL COMUM</t>
  </si>
  <si>
    <t xml:space="preserve"> 00043490 </t>
  </si>
  <si>
    <t>EPI - FAMILIA PINTOR - HORISTA (ENCARGOS COMPLEMENTARES - COLETADO CAIXA)</t>
  </si>
  <si>
    <t xml:space="preserve"> 00043466 </t>
  </si>
  <si>
    <t>FERRAMENTAS - FAMILIA PINTOR - HORISTA (ENCARGOS COMPLEMENTARES - COLETADO CAIXA)</t>
  </si>
  <si>
    <t xml:space="preserve"> 00043492 </t>
  </si>
  <si>
    <t>EPI - FAMILIA SOLDADOR - HORISTA (ENCARGOS COMPLEMENTARES - COLETADO CAIXA)</t>
  </si>
  <si>
    <t xml:space="preserve"> 00043468 </t>
  </si>
  <si>
    <t>FERRAMENTAS - FAMILIA SOLDADOR - HORISTA (ENCARGOS COMPLEMENTARES - COLETADO CAIXA)</t>
  </si>
  <si>
    <t>Composições Principais</t>
  </si>
  <si>
    <t>INSTALACOES ELETRICAS - SUBESTACOES E GERACAO</t>
  </si>
  <si>
    <t>INSTALACOES ELETRICAS - ELETRODUTOS</t>
  </si>
  <si>
    <t xml:space="preserve"> 95422 </t>
  </si>
  <si>
    <t>CURSO DE CAPACITAÇÃO PARA ENCARREGADO GERAL DE OBRAS (ENCARGOS COMPLEMENTARES) - MENSALISTA</t>
  </si>
  <si>
    <t xml:space="preserve"> 00040818 </t>
  </si>
  <si>
    <t>ENCARREGADO GERAL DE OBRAS (MENSALISTA)</t>
  </si>
  <si>
    <t xml:space="preserve"> 00043499 </t>
  </si>
  <si>
    <t>EPI - FAMILIA ENCARREGADO GERAL - MENSALISTA (ENCARGOS COMPLEMENTARES - COLETADO CAIXA)</t>
  </si>
  <si>
    <t xml:space="preserve"> 00043475 </t>
  </si>
  <si>
    <t>FERRAMENTAS - FAMILIA ENCARREGADO GERAL - MENSALISTA (ENCARGOS COMPLEMENTARES - COLETADO CAIXA)</t>
  </si>
  <si>
    <t xml:space="preserve"> 00040863 </t>
  </si>
  <si>
    <t>EXAMES - MENSALISTA (COLETADO CAIXA)</t>
  </si>
  <si>
    <t xml:space="preserve"> 00040864 </t>
  </si>
  <si>
    <t>SEGURO - MENSALISTA (COLETADO CAIXA)</t>
  </si>
  <si>
    <t xml:space="preserve"> 100536 </t>
  </si>
  <si>
    <t>CURSO DE CAPACITAÇÃO PARA TECNICO DE EDIFICACOES (ENCARGOS COMPLEMENTARES) - MENSALISTA</t>
  </si>
  <si>
    <t xml:space="preserve"> 00043494 </t>
  </si>
  <si>
    <t>EPI - FAMILIA ALMOXARIFE - MENSALISTA (ENCARGOS COMPLEMENTARES - COLETADO CAIXA)</t>
  </si>
  <si>
    <t xml:space="preserve"> 00043470 </t>
  </si>
  <si>
    <t>FERRAMENTAS - FAMILIA ALMOXARIFE - MENSALISTA (ENCARGOS COMPLEMENTARES - COLETADO CAIXA)</t>
  </si>
  <si>
    <t xml:space="preserve"> 00040946 </t>
  </si>
  <si>
    <t>TECNICO DE EDIFICACOES (MENSALISTA)</t>
  </si>
  <si>
    <t>CANT - CANTEIRO DE OBRAS</t>
  </si>
  <si>
    <t xml:space="preserve"> 00010776 </t>
  </si>
  <si>
    <t>LOCACAO DE CONTAINER 2,30 X 6,00 M, ALT. 2,50 M, PARA ESCRITORIO, SEM DIVISORIAS INTERNAS E SEM SANITARIO (NAO INCLUI MOBILIZACAO/DESMOBILIZACAO)</t>
  </si>
  <si>
    <t xml:space="preserve"> 00010775 </t>
  </si>
  <si>
    <t>LOCACAO DE CONTAINER 2,30 X 6,00 M, ALT. 2,50 M, COM 1 SANITARIO, PARA ESCRITORIO, COMPLETO, SEM DIVISORIAS INTERNAS (NAO INCLUI MOBILIZACAO/DESMOBILIZACAO)</t>
  </si>
  <si>
    <t xml:space="preserve"> 88262 </t>
  </si>
  <si>
    <t>CARPINTEIRO DE FORMAS COM ENCARGOS COMPLEMENTARES</t>
  </si>
  <si>
    <t xml:space="preserve"> 94962 </t>
  </si>
  <si>
    <t>CONCRETO MAGRO PARA LASTRO, TRAÇO 1:4,5:4,5 (EM MASSA SECA DE CIMENTO/ AREIA MÉDIA/ BRITA 1) - PREPARO MECÂNICO COM BETONEIRA 400 L. AF_05/2021</t>
  </si>
  <si>
    <t>FUES - FUNDAÇÕES E ESTRUTURAS</t>
  </si>
  <si>
    <t xml:space="preserve"> 00004417 </t>
  </si>
  <si>
    <t>SARRAFO NAO APARELHADO *2,5 X 7* CM, EM MACARANDUBA, ANGELIM OU EQUIVALENTE DA REGIAO -  BRUTA</t>
  </si>
  <si>
    <t xml:space="preserve"> 00004491 </t>
  </si>
  <si>
    <t>PONTALETE *7,5 X 7,5* CM EM PINUS, MISTA OU EQUIVALENTE DA REGIAO - BRUTA</t>
  </si>
  <si>
    <t xml:space="preserve"> 00004813 </t>
  </si>
  <si>
    <t>PLACA DE OBRA (PARA CONSTRUCAO CIVIL) EM CHAPA GALVANIZADA *N. 22*, ADESIVADA, DE *2,4 X 1,2* M (SEM POSTES PARA FIXACAO)</t>
  </si>
  <si>
    <t xml:space="preserve"> 00005075 </t>
  </si>
  <si>
    <t>PREGO DE ACO POLIDO COM CABECA 18 X 30 (2 3/4 X 10)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</si>
  <si>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</si>
  <si>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</si>
  <si>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88827 </t>
  </si>
  <si>
    <t>BETONEIRA CAPACIDADE NOMINAL DE 400 L, CAPACIDADE DE MISTURA 280 L, MOTOR ELÉTRICO TRIFÁSICO POTÊNCIA DE 2 CV, SEM CARREGADOR - JUROS. AF_10/2014</t>
  </si>
  <si>
    <t xml:space="preserve"> 88826 </t>
  </si>
  <si>
    <t>BETONEIRA CAPACIDADE NOMINAL DE 400 L, CAPACIDADE DE MISTURA 280 L, MOTOR ELÉTRICO TRIFÁSICO POTÊNCIA DE 2 CV, SEM CARREGADOR - DEPRECIAÇÃO. AF_10/2014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</si>
  <si>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</si>
  <si>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</si>
  <si>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88829 </t>
  </si>
  <si>
    <t>BETONEIRA CAPACIDADE NOMINAL DE 400 L, CAPACIDADE DE MISTURA 280 L, MOTOR ELÉTRICO TRIFÁSICO POTÊNCIA DE 2 CV, SEM CARREGADOR - MATERIAIS NA OPERAÇÃO. AF_10/2014</t>
  </si>
  <si>
    <t xml:space="preserve"> 88828 </t>
  </si>
  <si>
    <t>BETONEIRA CAPACIDADE NOMINAL DE 400 L, CAPACIDADE DE MISTURA 280 L, MOTOR ELÉTRICO TRIFÁSICO POTÊNCIA DE 2 CV, SEM CARREGADOR - MANUTENÇÃO. AF_10/2014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</si>
  <si>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</si>
  <si>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</si>
  <si>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</si>
  <si>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</si>
  <si>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KWH</t>
  </si>
  <si>
    <t xml:space="preserve"> 95330 </t>
  </si>
  <si>
    <t>CURSO DE CAPACITAÇÃO PARA CARPINTEIRO DE FÔRMAS (ENCARGOS COMPLEMENTARES) - HORISTA</t>
  </si>
  <si>
    <t xml:space="preserve"> 00043483 </t>
  </si>
  <si>
    <t>EPI - FAMILIA CARPINTEIRO DE FORMAS - HORISTA (ENCARGOS COMPLEMENTARES - COLETADO CAIXA)</t>
  </si>
  <si>
    <t xml:space="preserve"> 00043459 </t>
  </si>
  <si>
    <t>FERRAMENTAS - FAMILIA CARPINTEIRO DE FORMAS - HORISTA (ENCARGOS COMPLEMENTARES - COLETADO CAIXA)</t>
  </si>
  <si>
    <t xml:space="preserve"> 88377 </t>
  </si>
  <si>
    <t>OPERADOR DE BETONEIRA ESTACIONÁRIA/MISTURADOR COM ENCARGOS COMPLEMENTARES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</si>
  <si>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</si>
  <si>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</si>
  <si>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</si>
  <si>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</t>
  </si>
  <si>
    <t xml:space="preserve"> 00043488 </t>
  </si>
  <si>
    <t>EPI - FAMILIA OPERADOR ESCAVADEIRA - HORISTA (ENCARGOS COMPLEMENTARES - COLETADO CAIXA)</t>
  </si>
  <si>
    <t xml:space="preserve"> 00043464 </t>
  </si>
  <si>
    <t>FERRAMENTAS - FAMILIA OPERADOR ESCAVADEIRA - HORISTA (ENCARGOS COMPLEMENTARES - COLETADO CAIXA)</t>
  </si>
  <si>
    <t>SINAPI - 04/2022 - PIAUÍ 	                                               SBC - 05/2022 - TSA - Teresina - PI
ORSE - 03/2022 - SERGIPE	                                              SETOP - 03/2022 - Minas Gerais - Central
SUDECAP - 02/2022 - MINAS GERAIS	                               CPOS - 02/2022 - São Paulo
AGESUL - 01/2022 - MATO GROSSO DO SUL	                AGETOP CIVIL - 04/2022 - Goiás
EMOP - 04/2022 - RIO DE JANEIRO</t>
  </si>
  <si>
    <t>FORNECIMENTO E INSTALAÇÃO DE DISJUNTOR TRIPOLAR MÉDIA TENSÃO175,5KV-60HZ, PLC 15, 630A - 350MVA, PVO, CORRENTE DE INTERRUPÇÃO 16 KA, CORRENTE DE FECHAMENTO 40 KA</t>
  </si>
  <si>
    <t xml:space="preserve">3.10 </t>
  </si>
  <si>
    <t xml:space="preserve">3.11 </t>
  </si>
  <si>
    <t xml:space="preserve">3.12 </t>
  </si>
  <si>
    <t xml:space="preserve">3.13 </t>
  </si>
  <si>
    <t xml:space="preserve">3.14 </t>
  </si>
  <si>
    <t>MODERNIZAÇÃO DE SUBESTAÇÃO ABRIGADA PARA OS PRÉDIOS SEDE E ANEXO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</si>
</sst>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;;;"/>
    <numFmt numFmtId="166" formatCode="#.##000"/>
    <numFmt numFmtId="167" formatCode="#,#00"/>
    <numFmt numFmtId="168" formatCode="%#,#00"/>
    <numFmt numFmtId="169" formatCode="#,"/>
    <numFmt numFmtId="170" formatCode="_([$€-2]* #,##0.00_);_([$€-2]* \(#,##0.00\);_([$€-2]* &quot;-&quot;??_)"/>
    <numFmt numFmtId="171" formatCode="0.00_);\(0.00\)"/>
    <numFmt numFmtId="172" formatCode="_(&quot;R$ &quot;* #,##0.00_);_(&quot;R$ &quot;* \(#,##0.00\);_(&quot;R$ &quot;* &quot;-&quot;??_);_(@_)"/>
    <numFmt numFmtId="173" formatCode="[$-416]mmmm\-yy;@"/>
    <numFmt numFmtId="174" formatCode="0.0000"/>
    <numFmt numFmtId="175" formatCode="0_);\(0\)"/>
    <numFmt numFmtId="176" formatCode="#,##0.00_ ;\-#,##0.00\ "/>
    <numFmt numFmtId="177" formatCode="0.0%"/>
    <numFmt numFmtId="178" formatCode="#,##0.0000000"/>
    <numFmt numFmtId="179" formatCode="_-* #,##0.00000_-;\-* #,##0.00000_-;_-* &quot;-&quot;??_-;_-@_-"/>
    <numFmt numFmtId="180" formatCode="_-* #,##0.00000000_-;\-* #,##0.00000000_-;_-* &quot;-&quot;??_-;_-@_-"/>
  </numFmts>
  <fonts count="71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name val="Arial Narrow"/>
      <family val="2"/>
    </font>
    <font>
      <sz val="1"/>
      <color indexed="8"/>
      <name val="Courier"/>
      <family val="3"/>
    </font>
    <font>
      <sz val="10"/>
      <name val="Arial"/>
      <family val="2"/>
    </font>
    <font>
      <sz val="9"/>
      <name val="Arial"/>
      <family val="2"/>
    </font>
    <font>
      <b/>
      <sz val="11"/>
      <name val="Times New Roman"/>
      <family val="1"/>
    </font>
    <font>
      <sz val="9"/>
      <name val="Times New Roman"/>
      <family val="1"/>
    </font>
    <font>
      <b/>
      <sz val="1"/>
      <color indexed="8"/>
      <name val="Courier"/>
      <family val="3"/>
    </font>
    <font>
      <b/>
      <sz val="12"/>
      <color indexed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9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theme="1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0"/>
      <name val="Arial Narrow"/>
      <family val="2"/>
    </font>
    <font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0"/>
      <name val="Arial Narrow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1"/>
      <color indexed="9"/>
      <name val="Arial"/>
      <family val="2"/>
    </font>
    <font>
      <b/>
      <sz val="11"/>
      <name val="Arial"/>
      <family val="2"/>
    </font>
    <font>
      <sz val="9"/>
      <name val="Arial Narrow"/>
      <family val="2"/>
    </font>
    <font>
      <sz val="10"/>
      <color theme="1"/>
      <name val="Arial Narrow"/>
      <family val="2"/>
    </font>
    <font>
      <b/>
      <sz val="10"/>
      <color rgb="FFFF0000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indexed="9"/>
      <name val="Arial Narrow"/>
      <family val="2"/>
    </font>
    <font>
      <b/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sz val="11"/>
      <color theme="1"/>
      <name val="Arial Narrow"/>
      <family val="2"/>
    </font>
    <font>
      <i/>
      <sz val="10"/>
      <name val="Arial Narrow"/>
      <family val="2"/>
    </font>
    <font>
      <b/>
      <i/>
      <sz val="10"/>
      <name val="Arial Narrow"/>
      <family val="2"/>
    </font>
    <font>
      <sz val="10"/>
      <color rgb="FFFF0000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b/>
      <sz val="8"/>
      <color rgb="FFFF0000"/>
      <name val="Arial Narrow"/>
      <family val="2"/>
    </font>
    <font>
      <b/>
      <sz val="8"/>
      <color theme="1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sz val="8"/>
      <color rgb="FFFF0000"/>
      <name val="Arial Narrow"/>
      <family val="2"/>
    </font>
    <font>
      <sz val="8"/>
      <name val="Calibri"/>
      <family val="2"/>
      <scheme val="minor"/>
    </font>
    <font>
      <b/>
      <sz val="11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color theme="1"/>
      <name val="Arial"/>
      <family val="2"/>
    </font>
    <font>
      <sz val="11"/>
      <name val="Arial"/>
      <family val="2"/>
    </font>
    <font>
      <i/>
      <sz val="8"/>
      <color theme="1"/>
      <name val="Arial Narrow"/>
      <family val="2"/>
    </font>
  </fonts>
  <fills count="3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2" tint="-0.249977111117893"/>
        <bgColor indexed="64"/>
      </patternFill>
    </fill>
  </fills>
  <borders count="16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medium">
        <color indexed="64"/>
      </bottom>
      <diagonal/>
    </border>
    <border>
      <left/>
      <right/>
      <top style="hair">
        <color theme="0" tint="-0.34998626667073579"/>
      </top>
      <bottom style="medium">
        <color indexed="64"/>
      </bottom>
      <diagonal/>
    </border>
    <border>
      <left/>
      <right style="thin">
        <color theme="0" tint="-0.34998626667073579"/>
      </right>
      <top style="hair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hair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indexed="64"/>
      </right>
      <top/>
      <bottom/>
      <diagonal/>
    </border>
    <border>
      <left/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rgb="FF00000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rgb="FF000000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rgb="FF000000"/>
      </bottom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rgb="FF000000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thin">
        <color theme="0" tint="-0.34998626667073579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hair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 tint="-0.34998626667073579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 tint="-0.34998626667073579"/>
      </left>
      <right style="medium">
        <color indexed="64"/>
      </right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 tint="-0.34998626667073579"/>
      </right>
      <top style="hair">
        <color theme="0" tint="-0.14996795556505021"/>
      </top>
      <bottom style="hair">
        <color theme="0" tint="-0.14996795556505021"/>
      </bottom>
      <diagonal/>
    </border>
    <border>
      <left style="medium">
        <color indexed="64"/>
      </left>
      <right style="thin">
        <color theme="0" tint="-0.34998626667073579"/>
      </right>
      <top style="hair">
        <color theme="0" tint="-0.14996795556505021"/>
      </top>
      <bottom style="medium">
        <color indexed="64"/>
      </bottom>
      <diagonal/>
    </border>
    <border>
      <left/>
      <right style="thin">
        <color theme="0" tint="-0.34998626667073579"/>
      </right>
      <top style="hair">
        <color theme="0" tint="-0.14996795556505021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14996795556505021"/>
      </top>
      <bottom style="medium">
        <color indexed="64"/>
      </bottom>
      <diagonal/>
    </border>
    <border>
      <left style="thin">
        <color theme="0" tint="-0.34998626667073579"/>
      </left>
      <right/>
      <top style="hair">
        <color theme="0" tint="-0.14996795556505021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hair">
        <color theme="0" tint="-0.1499679555650502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theme="0" tint="-0.34998626667073579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rgb="FF000000"/>
      </bottom>
      <diagonal/>
    </border>
    <border>
      <left style="thin">
        <color theme="0" tint="-0.34998626667073579"/>
      </left>
      <right style="thin">
        <color indexed="64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 tint="-0.34998626667073579"/>
      </left>
      <right style="thin">
        <color indexed="64"/>
      </right>
      <top style="hair">
        <color theme="0" tint="-0.1499679555650502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</borders>
  <cellStyleXfs count="201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6" fillId="0" borderId="0">
      <protection locked="0"/>
    </xf>
    <xf numFmtId="170" fontId="7" fillId="0" borderId="0" applyFont="0" applyFill="0" applyBorder="0" applyAlignment="0" applyProtection="0"/>
    <xf numFmtId="167" fontId="6" fillId="0" borderId="0">
      <protection locked="0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8" fontId="6" fillId="0" borderId="0">
      <protection locked="0"/>
    </xf>
    <xf numFmtId="166" fontId="6" fillId="0" borderId="0">
      <protection locked="0"/>
    </xf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9" fillId="0" borderId="1">
      <alignment vertical="center"/>
    </xf>
    <xf numFmtId="4" fontId="10" fillId="0" borderId="0">
      <alignment vertical="center"/>
    </xf>
    <xf numFmtId="169" fontId="11" fillId="0" borderId="0">
      <protection locked="0"/>
    </xf>
    <xf numFmtId="169" fontId="11" fillId="0" borderId="0">
      <protection locked="0"/>
    </xf>
    <xf numFmtId="49" fontId="12" fillId="2" borderId="2">
      <alignment horizontal="left" vertical="center" indent="1"/>
    </xf>
    <xf numFmtId="169" fontId="6" fillId="0" borderId="3">
      <protection locked="0"/>
    </xf>
    <xf numFmtId="164" fontId="7" fillId="0" borderId="0" applyFont="0" applyFill="0" applyBorder="0" applyAlignment="0" applyProtection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7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3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3" fontId="14" fillId="5" borderId="0" applyNumberFormat="0" applyBorder="0" applyAlignment="0" applyProtection="0"/>
    <xf numFmtId="173" fontId="14" fillId="6" borderId="0" applyNumberFormat="0" applyBorder="0" applyAlignment="0" applyProtection="0"/>
    <xf numFmtId="173" fontId="14" fillId="7" borderId="0" applyNumberFormat="0" applyBorder="0" applyAlignment="0" applyProtection="0"/>
    <xf numFmtId="173" fontId="14" fillId="8" borderId="0" applyNumberFormat="0" applyBorder="0" applyAlignment="0" applyProtection="0"/>
    <xf numFmtId="173" fontId="14" fillId="9" borderId="0" applyNumberFormat="0" applyBorder="0" applyAlignment="0" applyProtection="0"/>
    <xf numFmtId="173" fontId="14" fillId="10" borderId="0" applyNumberFormat="0" applyBorder="0" applyAlignment="0" applyProtection="0"/>
    <xf numFmtId="173" fontId="14" fillId="11" borderId="0" applyNumberFormat="0" applyBorder="0" applyAlignment="0" applyProtection="0"/>
    <xf numFmtId="173" fontId="14" fillId="12" borderId="0" applyNumberFormat="0" applyBorder="0" applyAlignment="0" applyProtection="0"/>
    <xf numFmtId="173" fontId="14" fillId="13" borderId="0" applyNumberFormat="0" applyBorder="0" applyAlignment="0" applyProtection="0"/>
    <xf numFmtId="173" fontId="14" fillId="8" borderId="0" applyNumberFormat="0" applyBorder="0" applyAlignment="0" applyProtection="0"/>
    <xf numFmtId="173" fontId="14" fillId="11" borderId="0" applyNumberFormat="0" applyBorder="0" applyAlignment="0" applyProtection="0"/>
    <xf numFmtId="173" fontId="14" fillId="14" borderId="0" applyNumberFormat="0" applyBorder="0" applyAlignment="0" applyProtection="0"/>
    <xf numFmtId="173" fontId="16" fillId="15" borderId="0" applyNumberFormat="0" applyBorder="0" applyAlignment="0" applyProtection="0"/>
    <xf numFmtId="173" fontId="16" fillId="12" borderId="0" applyNumberFormat="0" applyBorder="0" applyAlignment="0" applyProtection="0"/>
    <xf numFmtId="173" fontId="16" fillId="13" borderId="0" applyNumberFormat="0" applyBorder="0" applyAlignment="0" applyProtection="0"/>
    <xf numFmtId="173" fontId="16" fillId="16" borderId="0" applyNumberFormat="0" applyBorder="0" applyAlignment="0" applyProtection="0"/>
    <xf numFmtId="173" fontId="16" fillId="17" borderId="0" applyNumberFormat="0" applyBorder="0" applyAlignment="0" applyProtection="0"/>
    <xf numFmtId="173" fontId="16" fillId="18" borderId="0" applyNumberFormat="0" applyBorder="0" applyAlignment="0" applyProtection="0"/>
    <xf numFmtId="173" fontId="17" fillId="7" borderId="0" applyNumberFormat="0" applyBorder="0" applyAlignment="0" applyProtection="0"/>
    <xf numFmtId="173" fontId="18" fillId="19" borderId="20" applyNumberFormat="0" applyAlignment="0" applyProtection="0"/>
    <xf numFmtId="173" fontId="19" fillId="20" borderId="21" applyNumberFormat="0" applyAlignment="0" applyProtection="0"/>
    <xf numFmtId="173" fontId="20" fillId="0" borderId="22" applyNumberFormat="0" applyFill="0" applyAlignment="0" applyProtection="0"/>
    <xf numFmtId="173" fontId="6" fillId="0" borderId="0">
      <protection locked="0"/>
    </xf>
    <xf numFmtId="173" fontId="16" fillId="21" borderId="0" applyNumberFormat="0" applyBorder="0" applyAlignment="0" applyProtection="0"/>
    <xf numFmtId="173" fontId="16" fillId="22" borderId="0" applyNumberFormat="0" applyBorder="0" applyAlignment="0" applyProtection="0"/>
    <xf numFmtId="173" fontId="16" fillId="23" borderId="0" applyNumberFormat="0" applyBorder="0" applyAlignment="0" applyProtection="0"/>
    <xf numFmtId="173" fontId="16" fillId="16" borderId="0" applyNumberFormat="0" applyBorder="0" applyAlignment="0" applyProtection="0"/>
    <xf numFmtId="173" fontId="16" fillId="17" borderId="0" applyNumberFormat="0" applyBorder="0" applyAlignment="0" applyProtection="0"/>
    <xf numFmtId="173" fontId="16" fillId="24" borderId="0" applyNumberFormat="0" applyBorder="0" applyAlignment="0" applyProtection="0"/>
    <xf numFmtId="173" fontId="21" fillId="10" borderId="20" applyNumberFormat="0" applyAlignment="0" applyProtection="0"/>
    <xf numFmtId="173" fontId="7" fillId="0" borderId="0" applyFont="0" applyFill="0" applyBorder="0" applyAlignment="0" applyProtection="0"/>
    <xf numFmtId="173" fontId="22" fillId="6" borderId="0" applyNumberFormat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5" fillId="0" borderId="0" applyFont="0" applyFill="0" applyBorder="0" applyAlignment="0" applyProtection="0"/>
    <xf numFmtId="173" fontId="23" fillId="25" borderId="0" applyNumberFormat="0" applyBorder="0" applyAlignment="0" applyProtection="0"/>
    <xf numFmtId="173" fontId="5" fillId="0" borderId="0"/>
    <xf numFmtId="173" fontId="5" fillId="0" borderId="0"/>
    <xf numFmtId="173" fontId="5" fillId="0" borderId="0"/>
    <xf numFmtId="173" fontId="5" fillId="0" borderId="0"/>
    <xf numFmtId="173" fontId="13" fillId="0" borderId="0"/>
    <xf numFmtId="173" fontId="7" fillId="0" borderId="0"/>
    <xf numFmtId="173" fontId="5" fillId="0" borderId="0"/>
    <xf numFmtId="173" fontId="7" fillId="0" borderId="0"/>
    <xf numFmtId="0" fontId="7" fillId="0" borderId="0"/>
    <xf numFmtId="0" fontId="24" fillId="0" borderId="0"/>
    <xf numFmtId="173" fontId="7" fillId="26" borderId="23" applyNumberFormat="0" applyFont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3" fontId="25" fillId="19" borderId="24" applyNumberFormat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ill="0" applyBorder="0" applyAlignment="0" applyProtection="0"/>
    <xf numFmtId="169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73" fontId="26" fillId="0" borderId="0" applyNumberFormat="0" applyFill="0" applyBorder="0" applyAlignment="0" applyProtection="0"/>
    <xf numFmtId="173" fontId="27" fillId="0" borderId="0" applyNumberFormat="0" applyFill="0" applyBorder="0" applyAlignment="0" applyProtection="0"/>
    <xf numFmtId="173" fontId="28" fillId="0" borderId="25" applyNumberFormat="0" applyFill="0" applyAlignment="0" applyProtection="0"/>
    <xf numFmtId="173" fontId="28" fillId="0" borderId="0" applyNumberFormat="0" applyFill="0" applyBorder="0" applyAlignment="0" applyProtection="0"/>
    <xf numFmtId="173" fontId="29" fillId="0" borderId="0" applyNumberFormat="0" applyFill="0" applyBorder="0" applyAlignment="0" applyProtection="0"/>
    <xf numFmtId="174" fontId="8" fillId="0" borderId="0"/>
    <xf numFmtId="9" fontId="7" fillId="0" borderId="0" applyFont="0" applyFill="0" applyBorder="0" applyAlignment="0" applyProtection="0"/>
    <xf numFmtId="174" fontId="8" fillId="0" borderId="0"/>
    <xf numFmtId="174" fontId="8" fillId="0" borderId="0"/>
    <xf numFmtId="174" fontId="5" fillId="0" borderId="0"/>
    <xf numFmtId="174" fontId="8" fillId="0" borderId="0"/>
    <xf numFmtId="174" fontId="8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74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3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4" fontId="8" fillId="0" borderId="0"/>
    <xf numFmtId="0" fontId="5" fillId="0" borderId="0"/>
    <xf numFmtId="43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2" fontId="4" fillId="0" borderId="0" applyFont="0" applyFill="0" applyBorder="0" applyAlignment="0" applyProtection="0"/>
    <xf numFmtId="173" fontId="4" fillId="0" borderId="0"/>
    <xf numFmtId="173" fontId="4" fillId="0" borderId="0"/>
    <xf numFmtId="173" fontId="4" fillId="0" borderId="0"/>
    <xf numFmtId="173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ill="0" applyBorder="0" applyAlignment="0" applyProtection="0"/>
    <xf numFmtId="164" fontId="4" fillId="0" borderId="0" applyFont="0" applyFill="0" applyBorder="0" applyAlignment="0" applyProtection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74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4" fillId="0" borderId="0"/>
    <xf numFmtId="44" fontId="2" fillId="0" borderId="0" applyFont="0" applyFill="0" applyBorder="0" applyAlignment="0" applyProtection="0"/>
  </cellStyleXfs>
  <cellXfs count="623">
    <xf numFmtId="0" fontId="0" fillId="0" borderId="0" xfId="0"/>
    <xf numFmtId="0" fontId="31" fillId="4" borderId="0" xfId="0" applyFont="1" applyFill="1" applyAlignment="1">
      <alignment vertical="center"/>
    </xf>
    <xf numFmtId="0" fontId="15" fillId="4" borderId="0" xfId="7" applyFont="1" applyFill="1" applyAlignment="1">
      <alignment vertical="center"/>
    </xf>
    <xf numFmtId="0" fontId="32" fillId="4" borderId="0" xfId="10" applyFont="1" applyFill="1" applyAlignment="1">
      <alignment vertical="center"/>
    </xf>
    <xf numFmtId="1" fontId="32" fillId="4" borderId="0" xfId="10" applyNumberFormat="1" applyFont="1" applyFill="1" applyAlignment="1">
      <alignment horizontal="center" vertical="center"/>
    </xf>
    <xf numFmtId="4" fontId="32" fillId="4" borderId="0" xfId="10" applyNumberFormat="1" applyFont="1" applyFill="1" applyAlignment="1">
      <alignment vertical="center"/>
    </xf>
    <xf numFmtId="4" fontId="33" fillId="4" borderId="0" xfId="10" applyNumberFormat="1" applyFont="1" applyFill="1" applyAlignment="1">
      <alignment vertical="center"/>
    </xf>
    <xf numFmtId="0" fontId="0" fillId="0" borderId="0" xfId="0" applyAlignment="1">
      <alignment vertical="center"/>
    </xf>
    <xf numFmtId="173" fontId="30" fillId="0" borderId="0" xfId="92" applyFont="1" applyAlignment="1">
      <alignment horizontal="left" vertical="center"/>
    </xf>
    <xf numFmtId="173" fontId="34" fillId="0" borderId="0" xfId="92" applyFont="1" applyAlignment="1">
      <alignment vertical="center"/>
    </xf>
    <xf numFmtId="173" fontId="30" fillId="0" borderId="0" xfId="92" applyFont="1" applyAlignment="1">
      <alignment horizontal="right" vertical="center"/>
    </xf>
    <xf numFmtId="173" fontId="34" fillId="0" borderId="0" xfId="92" applyFont="1" applyAlignment="1">
      <alignment horizontal="center" vertical="center"/>
    </xf>
    <xf numFmtId="173" fontId="30" fillId="0" borderId="0" xfId="92" applyFont="1" applyAlignment="1">
      <alignment vertical="center"/>
    </xf>
    <xf numFmtId="173" fontId="34" fillId="0" borderId="0" xfId="92" applyFont="1" applyAlignment="1">
      <alignment horizontal="left" vertical="center"/>
    </xf>
    <xf numFmtId="0" fontId="0" fillId="0" borderId="39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3" fillId="28" borderId="30" xfId="0" applyFont="1" applyFill="1" applyBorder="1" applyAlignment="1">
      <alignment horizontal="left" vertical="center"/>
    </xf>
    <xf numFmtId="0" fontId="40" fillId="4" borderId="0" xfId="0" applyFont="1" applyFill="1" applyAlignment="1">
      <alignment vertical="center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43" fontId="40" fillId="0" borderId="0" xfId="1" applyFont="1" applyAlignment="1">
      <alignment vertical="center"/>
    </xf>
    <xf numFmtId="175" fontId="34" fillId="4" borderId="40" xfId="9" applyNumberFormat="1" applyFont="1" applyFill="1" applyBorder="1" applyAlignment="1">
      <alignment horizontal="center" vertical="center"/>
    </xf>
    <xf numFmtId="171" fontId="34" fillId="4" borderId="41" xfId="9" applyNumberFormat="1" applyFont="1" applyFill="1" applyBorder="1" applyAlignment="1">
      <alignment horizontal="center" vertical="center"/>
    </xf>
    <xf numFmtId="171" fontId="34" fillId="4" borderId="46" xfId="9" applyNumberFormat="1" applyFont="1" applyFill="1" applyBorder="1" applyAlignment="1">
      <alignment horizontal="center" vertical="center"/>
    </xf>
    <xf numFmtId="0" fontId="34" fillId="4" borderId="45" xfId="9" quotePrefix="1" applyFont="1" applyFill="1" applyBorder="1" applyAlignment="1">
      <alignment vertical="center"/>
    </xf>
    <xf numFmtId="0" fontId="34" fillId="4" borderId="46" xfId="9" applyFont="1" applyFill="1" applyBorder="1" applyAlignment="1">
      <alignment vertical="center"/>
    </xf>
    <xf numFmtId="0" fontId="34" fillId="4" borderId="47" xfId="9" applyFont="1" applyFill="1" applyBorder="1" applyAlignment="1">
      <alignment vertical="center"/>
    </xf>
    <xf numFmtId="0" fontId="34" fillId="4" borderId="41" xfId="9" applyFont="1" applyFill="1" applyBorder="1" applyAlignment="1">
      <alignment horizontal="center" vertical="center"/>
    </xf>
    <xf numFmtId="4" fontId="30" fillId="4" borderId="41" xfId="26" applyNumberFormat="1" applyFont="1" applyFill="1" applyBorder="1" applyAlignment="1">
      <alignment vertical="center"/>
    </xf>
    <xf numFmtId="4" fontId="41" fillId="29" borderId="42" xfId="26" applyNumberFormat="1" applyFont="1" applyFill="1" applyBorder="1" applyAlignment="1">
      <alignment vertical="center"/>
    </xf>
    <xf numFmtId="175" fontId="34" fillId="4" borderId="40" xfId="9" quotePrefix="1" applyNumberFormat="1" applyFont="1" applyFill="1" applyBorder="1" applyAlignment="1">
      <alignment horizontal="center" vertical="center"/>
    </xf>
    <xf numFmtId="175" fontId="30" fillId="4" borderId="46" xfId="9" quotePrefix="1" applyNumberFormat="1" applyFont="1" applyFill="1" applyBorder="1" applyAlignment="1">
      <alignment horizontal="center" vertical="center"/>
    </xf>
    <xf numFmtId="0" fontId="30" fillId="4" borderId="45" xfId="9" quotePrefix="1" applyFont="1" applyFill="1" applyBorder="1" applyAlignment="1">
      <alignment vertical="center"/>
    </xf>
    <xf numFmtId="0" fontId="30" fillId="4" borderId="46" xfId="9" applyFont="1" applyFill="1" applyBorder="1" applyAlignment="1">
      <alignment vertical="center"/>
    </xf>
    <xf numFmtId="0" fontId="30" fillId="4" borderId="41" xfId="9" applyFont="1" applyFill="1" applyBorder="1" applyAlignment="1">
      <alignment horizontal="center" vertical="center"/>
    </xf>
    <xf numFmtId="4" fontId="30" fillId="4" borderId="41" xfId="1" applyNumberFormat="1" applyFont="1" applyFill="1" applyBorder="1" applyAlignment="1">
      <alignment horizontal="right" vertical="center"/>
    </xf>
    <xf numFmtId="175" fontId="30" fillId="4" borderId="40" xfId="9" quotePrefix="1" applyNumberFormat="1" applyFont="1" applyFill="1" applyBorder="1" applyAlignment="1">
      <alignment horizontal="center" vertical="center"/>
    </xf>
    <xf numFmtId="175" fontId="30" fillId="4" borderId="41" xfId="9" quotePrefix="1" applyNumberFormat="1" applyFont="1" applyFill="1" applyBorder="1" applyAlignment="1">
      <alignment horizontal="center" vertical="center"/>
    </xf>
    <xf numFmtId="171" fontId="34" fillId="4" borderId="41" xfId="9" quotePrefix="1" applyNumberFormat="1" applyFont="1" applyFill="1" applyBorder="1" applyAlignment="1">
      <alignment horizontal="center" vertical="center"/>
    </xf>
    <xf numFmtId="171" fontId="34" fillId="4" borderId="46" xfId="9" quotePrefix="1" applyNumberFormat="1" applyFont="1" applyFill="1" applyBorder="1" applyAlignment="1">
      <alignment horizontal="center" vertical="center"/>
    </xf>
    <xf numFmtId="0" fontId="34" fillId="4" borderId="46" xfId="9" quotePrefix="1" applyFont="1" applyFill="1" applyBorder="1" applyAlignment="1">
      <alignment vertical="center"/>
    </xf>
    <xf numFmtId="175" fontId="34" fillId="4" borderId="46" xfId="9" applyNumberFormat="1" applyFont="1" applyFill="1" applyBorder="1" applyAlignment="1">
      <alignment horizontal="center" vertical="center"/>
    </xf>
    <xf numFmtId="175" fontId="34" fillId="4" borderId="46" xfId="9" quotePrefix="1" applyNumberFormat="1" applyFont="1" applyFill="1" applyBorder="1" applyAlignment="1">
      <alignment horizontal="center" vertical="center"/>
    </xf>
    <xf numFmtId="1" fontId="30" fillId="4" borderId="41" xfId="9" quotePrefix="1" applyNumberFormat="1" applyFont="1" applyFill="1" applyBorder="1" applyAlignment="1">
      <alignment horizontal="center" vertical="center"/>
    </xf>
    <xf numFmtId="0" fontId="30" fillId="4" borderId="48" xfId="9" quotePrefix="1" applyFont="1" applyFill="1" applyBorder="1" applyAlignment="1">
      <alignment vertical="center"/>
    </xf>
    <xf numFmtId="0" fontId="30" fillId="4" borderId="49" xfId="9" applyFont="1" applyFill="1" applyBorder="1" applyAlignment="1">
      <alignment vertical="center"/>
    </xf>
    <xf numFmtId="0" fontId="30" fillId="4" borderId="52" xfId="9" applyFont="1" applyFill="1" applyBorder="1" applyAlignment="1">
      <alignment horizontal="center" vertical="center"/>
    </xf>
    <xf numFmtId="4" fontId="30" fillId="4" borderId="52" xfId="26" applyNumberFormat="1" applyFont="1" applyFill="1" applyBorder="1" applyAlignment="1">
      <alignment vertical="center"/>
    </xf>
    <xf numFmtId="4" fontId="41" fillId="29" borderId="53" xfId="26" applyNumberFormat="1" applyFont="1" applyFill="1" applyBorder="1" applyAlignment="1">
      <alignment vertical="center"/>
    </xf>
    <xf numFmtId="10" fontId="34" fillId="0" borderId="0" xfId="144" applyNumberFormat="1" applyFont="1" applyFill="1" applyAlignment="1" applyProtection="1">
      <alignment horizontal="center" vertical="center"/>
    </xf>
    <xf numFmtId="164" fontId="30" fillId="0" borderId="0" xfId="190" applyFont="1" applyFill="1" applyBorder="1" applyAlignment="1" applyProtection="1">
      <alignment vertical="center" wrapText="1"/>
    </xf>
    <xf numFmtId="173" fontId="13" fillId="0" borderId="0" xfId="92" applyAlignment="1">
      <alignment vertical="center"/>
    </xf>
    <xf numFmtId="10" fontId="30" fillId="0" borderId="0" xfId="144" applyNumberFormat="1" applyFont="1" applyFill="1" applyBorder="1" applyAlignment="1" applyProtection="1">
      <alignment vertical="center"/>
      <protection locked="0"/>
    </xf>
    <xf numFmtId="10" fontId="30" fillId="0" borderId="0" xfId="144" applyNumberFormat="1" applyFont="1" applyFill="1" applyBorder="1" applyAlignment="1" applyProtection="1">
      <alignment horizontal="right" vertical="center"/>
      <protection locked="0"/>
    </xf>
    <xf numFmtId="0" fontId="4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0" fillId="27" borderId="75" xfId="0" applyFont="1" applyFill="1" applyBorder="1" applyAlignment="1">
      <alignment horizontal="center" vertical="center"/>
    </xf>
    <xf numFmtId="0" fontId="30" fillId="27" borderId="27" xfId="0" applyFont="1" applyFill="1" applyBorder="1" applyAlignment="1">
      <alignment vertical="center"/>
    </xf>
    <xf numFmtId="164" fontId="34" fillId="27" borderId="27" xfId="22" applyFont="1" applyFill="1" applyBorder="1" applyAlignment="1">
      <alignment vertical="center"/>
    </xf>
    <xf numFmtId="0" fontId="30" fillId="27" borderId="110" xfId="0" applyFont="1" applyFill="1" applyBorder="1" applyAlignment="1">
      <alignment horizontal="center" vertical="center"/>
    </xf>
    <xf numFmtId="0" fontId="30" fillId="27" borderId="108" xfId="0" applyFont="1" applyFill="1" applyBorder="1" applyAlignment="1">
      <alignment vertical="center"/>
    </xf>
    <xf numFmtId="10" fontId="34" fillId="27" borderId="4" xfId="195" applyNumberFormat="1" applyFont="1" applyFill="1" applyBorder="1" applyAlignment="1">
      <alignment vertical="center"/>
    </xf>
    <xf numFmtId="0" fontId="30" fillId="30" borderId="75" xfId="0" applyFont="1" applyFill="1" applyBorder="1" applyAlignment="1">
      <alignment horizontal="right" vertical="center"/>
    </xf>
    <xf numFmtId="0" fontId="30" fillId="30" borderId="27" xfId="0" applyFont="1" applyFill="1" applyBorder="1" applyAlignment="1">
      <alignment vertical="center"/>
    </xf>
    <xf numFmtId="43" fontId="34" fillId="30" borderId="27" xfId="0" applyNumberFormat="1" applyFont="1" applyFill="1" applyBorder="1" applyAlignment="1">
      <alignment vertical="center"/>
    </xf>
    <xf numFmtId="0" fontId="30" fillId="30" borderId="79" xfId="0" applyFont="1" applyFill="1" applyBorder="1" applyAlignment="1">
      <alignment horizontal="right" vertical="center"/>
    </xf>
    <xf numFmtId="0" fontId="30" fillId="30" borderId="28" xfId="0" applyFont="1" applyFill="1" applyBorder="1" applyAlignment="1">
      <alignment vertical="center"/>
    </xf>
    <xf numFmtId="164" fontId="30" fillId="0" borderId="0" xfId="190" applyFont="1" applyFill="1" applyBorder="1" applyAlignment="1">
      <alignment vertical="center" wrapText="1"/>
    </xf>
    <xf numFmtId="164" fontId="30" fillId="0" borderId="0" xfId="190" applyFont="1" applyBorder="1" applyAlignment="1">
      <alignment vertical="center" wrapText="1"/>
    </xf>
    <xf numFmtId="0" fontId="30" fillId="4" borderId="0" xfId="7" applyFont="1" applyFill="1" applyAlignment="1">
      <alignment vertical="center"/>
    </xf>
    <xf numFmtId="0" fontId="50" fillId="4" borderId="0" xfId="10" applyFont="1" applyFill="1" applyAlignment="1">
      <alignment vertical="center"/>
    </xf>
    <xf numFmtId="1" fontId="50" fillId="4" borderId="0" xfId="10" applyNumberFormat="1" applyFont="1" applyFill="1" applyAlignment="1">
      <alignment horizontal="center" vertical="center"/>
    </xf>
    <xf numFmtId="4" fontId="50" fillId="4" borderId="0" xfId="10" applyNumberFormat="1" applyFont="1" applyFill="1" applyAlignment="1">
      <alignment vertical="center"/>
    </xf>
    <xf numFmtId="4" fontId="51" fillId="4" borderId="0" xfId="10" applyNumberFormat="1" applyFont="1" applyFill="1" applyAlignment="1">
      <alignment vertical="center"/>
    </xf>
    <xf numFmtId="43" fontId="51" fillId="4" borderId="0" xfId="1" applyFont="1" applyFill="1" applyBorder="1" applyAlignment="1">
      <alignment vertical="center"/>
    </xf>
    <xf numFmtId="4" fontId="40" fillId="4" borderId="0" xfId="0" applyNumberFormat="1" applyFont="1" applyFill="1" applyAlignment="1">
      <alignment vertical="center"/>
    </xf>
    <xf numFmtId="43" fontId="40" fillId="4" borderId="0" xfId="1" applyFont="1" applyFill="1" applyBorder="1" applyAlignment="1">
      <alignment vertical="center"/>
    </xf>
    <xf numFmtId="0" fontId="30" fillId="4" borderId="46" xfId="9" applyFont="1" applyFill="1" applyBorder="1" applyAlignment="1" applyProtection="1">
      <alignment vertical="center" wrapText="1"/>
      <protection locked="0"/>
    </xf>
    <xf numFmtId="0" fontId="30" fillId="4" borderId="46" xfId="9" applyFont="1" applyFill="1" applyBorder="1" applyAlignment="1" applyProtection="1">
      <alignment vertical="center"/>
      <protection locked="0"/>
    </xf>
    <xf numFmtId="0" fontId="30" fillId="4" borderId="47" xfId="9" applyFont="1" applyFill="1" applyBorder="1" applyAlignment="1" applyProtection="1">
      <alignment vertical="center"/>
      <protection locked="0"/>
    </xf>
    <xf numFmtId="0" fontId="40" fillId="4" borderId="0" xfId="0" applyFont="1" applyFill="1" applyAlignment="1">
      <alignment horizontal="center" vertical="center"/>
    </xf>
    <xf numFmtId="0" fontId="40" fillId="0" borderId="0" xfId="0" applyFont="1" applyAlignment="1">
      <alignment horizontal="left" vertical="center"/>
    </xf>
    <xf numFmtId="43" fontId="30" fillId="0" borderId="0" xfId="1" applyFont="1" applyBorder="1" applyAlignment="1">
      <alignment horizontal="right" vertical="center"/>
    </xf>
    <xf numFmtId="0" fontId="34" fillId="4" borderId="0" xfId="8" applyFont="1" applyFill="1" applyAlignment="1">
      <alignment vertical="center"/>
    </xf>
    <xf numFmtId="0" fontId="34" fillId="4" borderId="0" xfId="9" quotePrefix="1" applyFont="1" applyFill="1" applyAlignment="1">
      <alignment vertical="center"/>
    </xf>
    <xf numFmtId="0" fontId="30" fillId="4" borderId="0" xfId="9" quotePrefix="1" applyFont="1" applyFill="1" applyAlignment="1">
      <alignment vertical="center"/>
    </xf>
    <xf numFmtId="4" fontId="40" fillId="0" borderId="0" xfId="0" applyNumberFormat="1" applyFont="1" applyAlignment="1">
      <alignment vertical="center"/>
    </xf>
    <xf numFmtId="164" fontId="34" fillId="0" borderId="4" xfId="22" applyFont="1" applyFill="1" applyBorder="1" applyAlignment="1">
      <alignment vertical="center"/>
    </xf>
    <xf numFmtId="10" fontId="34" fillId="0" borderId="30" xfId="195" applyNumberFormat="1" applyFont="1" applyFill="1" applyBorder="1" applyAlignment="1">
      <alignment vertical="center"/>
    </xf>
    <xf numFmtId="0" fontId="30" fillId="4" borderId="0" xfId="145" applyFill="1" applyAlignment="1">
      <alignment vertical="center"/>
    </xf>
    <xf numFmtId="0" fontId="34" fillId="4" borderId="0" xfId="145" applyFont="1" applyFill="1" applyAlignment="1">
      <alignment vertical="center"/>
    </xf>
    <xf numFmtId="0" fontId="40" fillId="0" borderId="0" xfId="0" applyFont="1" applyAlignment="1">
      <alignment horizontal="justify" vertical="center"/>
    </xf>
    <xf numFmtId="0" fontId="47" fillId="29" borderId="58" xfId="0" applyFont="1" applyFill="1" applyBorder="1" applyAlignment="1">
      <alignment horizontal="center" vertical="center" wrapText="1"/>
    </xf>
    <xf numFmtId="0" fontId="47" fillId="0" borderId="88" xfId="0" applyFont="1" applyBorder="1" applyAlignment="1">
      <alignment horizontal="center" vertical="center" wrapText="1"/>
    </xf>
    <xf numFmtId="43" fontId="40" fillId="0" borderId="89" xfId="1" applyFont="1" applyBorder="1" applyAlignment="1">
      <alignment horizontal="center" vertical="center" wrapText="1"/>
    </xf>
    <xf numFmtId="0" fontId="40" fillId="0" borderId="0" xfId="0" applyFont="1" applyAlignment="1">
      <alignment horizontal="left" vertical="center" wrapText="1"/>
    </xf>
    <xf numFmtId="0" fontId="40" fillId="0" borderId="0" xfId="0" applyFont="1" applyAlignment="1">
      <alignment horizontal="justify" vertical="center" wrapText="1"/>
    </xf>
    <xf numFmtId="0" fontId="30" fillId="0" borderId="0" xfId="0" applyFont="1" applyAlignment="1">
      <alignment horizontal="left" vertical="center"/>
    </xf>
    <xf numFmtId="0" fontId="52" fillId="0" borderId="0" xfId="0" applyFont="1" applyAlignment="1">
      <alignment horizontal="justify" vertical="center"/>
    </xf>
    <xf numFmtId="0" fontId="52" fillId="0" borderId="0" xfId="0" applyFont="1" applyAlignment="1">
      <alignment horizontal="left" vertical="center"/>
    </xf>
    <xf numFmtId="0" fontId="40" fillId="0" borderId="9" xfId="0" applyFont="1" applyBorder="1" applyAlignment="1">
      <alignment horizontal="left" vertical="center"/>
    </xf>
    <xf numFmtId="0" fontId="40" fillId="0" borderId="10" xfId="0" applyFont="1" applyBorder="1" applyAlignment="1">
      <alignment horizontal="justify" vertical="center"/>
    </xf>
    <xf numFmtId="0" fontId="40" fillId="0" borderId="67" xfId="0" applyFont="1" applyBorder="1" applyAlignment="1">
      <alignment horizontal="left" vertical="center"/>
    </xf>
    <xf numFmtId="0" fontId="40" fillId="0" borderId="68" xfId="0" applyFont="1" applyBorder="1" applyAlignment="1">
      <alignment horizontal="left" vertical="center"/>
    </xf>
    <xf numFmtId="0" fontId="40" fillId="0" borderId="69" xfId="0" applyFont="1" applyBorder="1" applyAlignment="1">
      <alignment horizontal="left" vertical="center"/>
    </xf>
    <xf numFmtId="0" fontId="47" fillId="29" borderId="57" xfId="0" applyFont="1" applyFill="1" applyBorder="1" applyAlignment="1">
      <alignment horizontal="center" vertical="center" wrapText="1"/>
    </xf>
    <xf numFmtId="0" fontId="47" fillId="29" borderId="59" xfId="0" applyFont="1" applyFill="1" applyBorder="1" applyAlignment="1">
      <alignment horizontal="center" vertical="center" wrapText="1"/>
    </xf>
    <xf numFmtId="43" fontId="40" fillId="0" borderId="86" xfId="1" applyFont="1" applyBorder="1" applyAlignment="1">
      <alignment horizontal="center" vertical="center" wrapText="1"/>
    </xf>
    <xf numFmtId="43" fontId="40" fillId="0" borderId="88" xfId="1" applyFont="1" applyBorder="1" applyAlignment="1">
      <alignment horizontal="center" vertical="center" wrapText="1"/>
    </xf>
    <xf numFmtId="43" fontId="40" fillId="0" borderId="91" xfId="1" applyFont="1" applyBorder="1" applyAlignment="1">
      <alignment horizontal="center" vertical="center" wrapText="1"/>
    </xf>
    <xf numFmtId="43" fontId="34" fillId="0" borderId="0" xfId="1" applyFont="1" applyBorder="1" applyAlignment="1">
      <alignment vertical="center"/>
    </xf>
    <xf numFmtId="43" fontId="30" fillId="0" borderId="0" xfId="1" applyFont="1" applyFill="1" applyAlignment="1" applyProtection="1">
      <alignment vertical="center"/>
    </xf>
    <xf numFmtId="0" fontId="40" fillId="0" borderId="7" xfId="0" applyFont="1" applyBorder="1" applyAlignment="1">
      <alignment horizontal="right" vertical="center"/>
    </xf>
    <xf numFmtId="0" fontId="40" fillId="0" borderId="18" xfId="0" applyFont="1" applyBorder="1" applyAlignment="1">
      <alignment horizontal="right" vertical="center"/>
    </xf>
    <xf numFmtId="0" fontId="40" fillId="0" borderId="72" xfId="0" applyFont="1" applyBorder="1" applyAlignment="1">
      <alignment horizontal="left" vertical="center"/>
    </xf>
    <xf numFmtId="0" fontId="40" fillId="0" borderId="73" xfId="0" applyFont="1" applyBorder="1" applyAlignment="1">
      <alignment horizontal="left" vertical="center"/>
    </xf>
    <xf numFmtId="0" fontId="40" fillId="0" borderId="74" xfId="0" applyFont="1" applyBorder="1" applyAlignment="1">
      <alignment horizontal="left" vertical="center"/>
    </xf>
    <xf numFmtId="164" fontId="30" fillId="31" borderId="115" xfId="22" applyFont="1" applyFill="1" applyBorder="1" applyAlignment="1">
      <alignment horizontal="center" vertical="center"/>
    </xf>
    <xf numFmtId="164" fontId="30" fillId="31" borderId="116" xfId="22" applyFont="1" applyFill="1" applyBorder="1" applyAlignment="1">
      <alignment horizontal="center" vertical="center"/>
    </xf>
    <xf numFmtId="164" fontId="30" fillId="31" borderId="26" xfId="22" applyFont="1" applyFill="1" applyBorder="1" applyAlignment="1">
      <alignment horizontal="center" vertical="center"/>
    </xf>
    <xf numFmtId="164" fontId="30" fillId="4" borderId="115" xfId="22" applyFont="1" applyFill="1" applyBorder="1" applyAlignment="1">
      <alignment horizontal="center" vertical="center"/>
    </xf>
    <xf numFmtId="164" fontId="30" fillId="4" borderId="116" xfId="22" applyFont="1" applyFill="1" applyBorder="1" applyAlignment="1">
      <alignment horizontal="center" vertical="center"/>
    </xf>
    <xf numFmtId="164" fontId="30" fillId="4" borderId="26" xfId="22" applyFont="1" applyFill="1" applyBorder="1" applyAlignment="1">
      <alignment horizontal="center" vertical="center"/>
    </xf>
    <xf numFmtId="164" fontId="30" fillId="4" borderId="14" xfId="22" applyFont="1" applyFill="1" applyBorder="1" applyAlignment="1">
      <alignment horizontal="center" vertical="center"/>
    </xf>
    <xf numFmtId="173" fontId="30" fillId="0" borderId="0" xfId="92" applyFont="1" applyAlignment="1">
      <alignment horizontal="center" vertical="center"/>
    </xf>
    <xf numFmtId="4" fontId="30" fillId="0" borderId="0" xfId="0" applyNumberFormat="1" applyFont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8" fillId="0" borderId="0" xfId="0" applyFont="1" applyAlignment="1">
      <alignment horizontal="center" vertical="center"/>
    </xf>
    <xf numFmtId="43" fontId="48" fillId="0" borderId="0" xfId="1" applyFont="1" applyAlignment="1">
      <alignment horizontal="left" vertical="center"/>
    </xf>
    <xf numFmtId="0" fontId="42" fillId="0" borderId="0" xfId="0" applyFont="1" applyAlignment="1">
      <alignment vertical="center" wrapText="1"/>
    </xf>
    <xf numFmtId="43" fontId="47" fillId="27" borderId="141" xfId="1" applyFont="1" applyFill="1" applyBorder="1" applyAlignment="1">
      <alignment horizontal="left" vertical="center"/>
    </xf>
    <xf numFmtId="43" fontId="47" fillId="27" borderId="111" xfId="144" applyNumberFormat="1" applyFont="1" applyFill="1" applyBorder="1" applyAlignment="1">
      <alignment horizontal="center" vertical="center"/>
    </xf>
    <xf numFmtId="173" fontId="34" fillId="0" borderId="0" xfId="92" applyFont="1" applyAlignment="1">
      <alignment horizontal="justify" vertical="center"/>
    </xf>
    <xf numFmtId="173" fontId="34" fillId="0" borderId="0" xfId="92" applyFont="1" applyAlignment="1">
      <alignment horizontal="justify" vertical="center" wrapText="1"/>
    </xf>
    <xf numFmtId="173" fontId="30" fillId="0" borderId="0" xfId="92" applyFont="1" applyAlignment="1">
      <alignment horizontal="justify" vertical="center"/>
    </xf>
    <xf numFmtId="10" fontId="34" fillId="0" borderId="0" xfId="144" applyNumberFormat="1" applyFont="1" applyFill="1" applyAlignment="1" applyProtection="1">
      <alignment horizontal="left" vertical="center"/>
    </xf>
    <xf numFmtId="0" fontId="50" fillId="4" borderId="0" xfId="10" applyFont="1" applyFill="1" applyAlignment="1">
      <alignment horizontal="justify" vertical="center"/>
    </xf>
    <xf numFmtId="4" fontId="50" fillId="4" borderId="0" xfId="10" applyNumberFormat="1" applyFont="1" applyFill="1" applyAlignment="1">
      <alignment horizontal="center" vertical="center"/>
    </xf>
    <xf numFmtId="173" fontId="34" fillId="0" borderId="0" xfId="92" applyFont="1" applyAlignment="1">
      <alignment horizontal="center" vertical="center" wrapText="1"/>
    </xf>
    <xf numFmtId="175" fontId="30" fillId="4" borderId="51" xfId="9" quotePrefix="1" applyNumberFormat="1" applyFont="1" applyFill="1" applyBorder="1" applyAlignment="1">
      <alignment horizontal="center" vertical="center"/>
    </xf>
    <xf numFmtId="1" fontId="30" fillId="4" borderId="52" xfId="9" quotePrefix="1" applyNumberFormat="1" applyFont="1" applyFill="1" applyBorder="1" applyAlignment="1">
      <alignment horizontal="center" vertical="center"/>
    </xf>
    <xf numFmtId="175" fontId="30" fillId="4" borderId="49" xfId="9" quotePrefix="1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justify" vertical="center"/>
    </xf>
    <xf numFmtId="0" fontId="42" fillId="0" borderId="0" xfId="0" applyFont="1" applyAlignment="1">
      <alignment horizontal="left" vertical="center"/>
    </xf>
    <xf numFmtId="0" fontId="48" fillId="0" borderId="86" xfId="0" applyFont="1" applyBorder="1" applyAlignment="1">
      <alignment horizontal="center" vertical="center" wrapText="1"/>
    </xf>
    <xf numFmtId="0" fontId="53" fillId="29" borderId="63" xfId="0" applyFont="1" applyFill="1" applyBorder="1" applyAlignment="1">
      <alignment horizontal="center" vertical="center" wrapText="1"/>
    </xf>
    <xf numFmtId="0" fontId="53" fillId="29" borderId="64" xfId="0" applyFont="1" applyFill="1" applyBorder="1" applyAlignment="1">
      <alignment horizontal="center" vertical="center" wrapText="1"/>
    </xf>
    <xf numFmtId="0" fontId="53" fillId="29" borderId="130" xfId="0" applyFont="1" applyFill="1" applyBorder="1" applyAlignment="1">
      <alignment horizontal="center" vertical="center" wrapText="1"/>
    </xf>
    <xf numFmtId="0" fontId="54" fillId="0" borderId="97" xfId="0" applyFont="1" applyBorder="1" applyAlignment="1">
      <alignment horizontal="center" vertical="center" wrapText="1"/>
    </xf>
    <xf numFmtId="10" fontId="55" fillId="0" borderId="99" xfId="144" applyNumberFormat="1" applyFont="1" applyBorder="1" applyAlignment="1">
      <alignment horizontal="right" vertical="center"/>
    </xf>
    <xf numFmtId="0" fontId="54" fillId="0" borderId="96" xfId="0" applyFont="1" applyBorder="1" applyAlignment="1">
      <alignment horizontal="center" vertical="center" wrapText="1"/>
    </xf>
    <xf numFmtId="0" fontId="54" fillId="0" borderId="97" xfId="0" applyFont="1" applyBorder="1" applyAlignment="1">
      <alignment horizontal="justify" vertical="center" wrapText="1"/>
    </xf>
    <xf numFmtId="43" fontId="54" fillId="0" borderId="98" xfId="1" applyFont="1" applyBorder="1" applyAlignment="1">
      <alignment horizontal="right" vertical="center" wrapText="1"/>
    </xf>
    <xf numFmtId="4" fontId="54" fillId="0" borderId="96" xfId="0" applyNumberFormat="1" applyFont="1" applyBorder="1" applyAlignment="1">
      <alignment vertical="center" wrapText="1"/>
    </xf>
    <xf numFmtId="4" fontId="54" fillId="0" borderId="97" xfId="0" applyNumberFormat="1" applyFont="1" applyBorder="1" applyAlignment="1">
      <alignment horizontal="right" vertical="center" wrapText="1"/>
    </xf>
    <xf numFmtId="4" fontId="54" fillId="0" borderId="131" xfId="0" applyNumberFormat="1" applyFont="1" applyBorder="1" applyAlignment="1">
      <alignment horizontal="right" vertical="center" wrapText="1"/>
    </xf>
    <xf numFmtId="4" fontId="54" fillId="0" borderId="100" xfId="0" applyNumberFormat="1" applyFont="1" applyBorder="1" applyAlignment="1">
      <alignment vertical="center" wrapText="1"/>
    </xf>
    <xf numFmtId="4" fontId="54" fillId="0" borderId="97" xfId="0" applyNumberFormat="1" applyFont="1" applyBorder="1" applyAlignment="1">
      <alignment vertical="center" wrapText="1"/>
    </xf>
    <xf numFmtId="43" fontId="54" fillId="0" borderId="131" xfId="1" applyFont="1" applyBorder="1" applyAlignment="1">
      <alignment horizontal="right" vertical="center" wrapText="1"/>
    </xf>
    <xf numFmtId="0" fontId="55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43" fontId="55" fillId="0" borderId="0" xfId="1" applyFont="1" applyAlignment="1">
      <alignment vertical="center"/>
    </xf>
    <xf numFmtId="173" fontId="58" fillId="0" borderId="0" xfId="92" applyFont="1" applyAlignment="1">
      <alignment vertical="center"/>
    </xf>
    <xf numFmtId="173" fontId="58" fillId="0" borderId="0" xfId="92" applyFont="1" applyAlignment="1">
      <alignment horizontal="left" vertical="center"/>
    </xf>
    <xf numFmtId="173" fontId="59" fillId="0" borderId="0" xfId="92" applyFont="1" applyAlignment="1">
      <alignment horizontal="left" vertical="center"/>
    </xf>
    <xf numFmtId="173" fontId="59" fillId="0" borderId="0" xfId="92" applyFont="1" applyAlignment="1">
      <alignment vertical="center"/>
    </xf>
    <xf numFmtId="43" fontId="59" fillId="0" borderId="0" xfId="1" applyFont="1" applyBorder="1" applyAlignment="1">
      <alignment vertical="center"/>
    </xf>
    <xf numFmtId="173" fontId="58" fillId="0" borderId="0" xfId="92" applyFont="1" applyAlignment="1">
      <alignment horizontal="right" vertical="center"/>
    </xf>
    <xf numFmtId="173" fontId="59" fillId="0" borderId="0" xfId="92" applyFont="1" applyAlignment="1">
      <alignment horizontal="center" vertical="center"/>
    </xf>
    <xf numFmtId="10" fontId="59" fillId="0" borderId="0" xfId="144" applyNumberFormat="1" applyFont="1" applyFill="1" applyAlignment="1" applyProtection="1">
      <alignment horizontal="center" vertical="center"/>
    </xf>
    <xf numFmtId="164" fontId="58" fillId="0" borderId="0" xfId="190" applyFont="1" applyFill="1" applyBorder="1" applyAlignment="1">
      <alignment vertical="center" wrapText="1"/>
    </xf>
    <xf numFmtId="164" fontId="58" fillId="0" borderId="0" xfId="190" applyFont="1" applyBorder="1" applyAlignment="1">
      <alignment vertical="center" wrapText="1"/>
    </xf>
    <xf numFmtId="43" fontId="58" fillId="0" borderId="0" xfId="1" applyFont="1" applyFill="1" applyAlignment="1" applyProtection="1">
      <alignment vertical="center"/>
    </xf>
    <xf numFmtId="0" fontId="55" fillId="4" borderId="0" xfId="0" applyFont="1" applyFill="1" applyAlignment="1">
      <alignment vertical="center"/>
    </xf>
    <xf numFmtId="0" fontId="55" fillId="4" borderId="0" xfId="0" applyFont="1" applyFill="1" applyAlignment="1">
      <alignment horizontal="center" vertical="center"/>
    </xf>
    <xf numFmtId="0" fontId="58" fillId="4" borderId="0" xfId="7" applyFont="1" applyFill="1" applyAlignment="1">
      <alignment vertical="center"/>
    </xf>
    <xf numFmtId="0" fontId="60" fillId="4" borderId="0" xfId="10" applyFont="1" applyFill="1" applyAlignment="1">
      <alignment vertical="center"/>
    </xf>
    <xf numFmtId="1" fontId="60" fillId="4" borderId="0" xfId="10" applyNumberFormat="1" applyFont="1" applyFill="1" applyAlignment="1">
      <alignment horizontal="center" vertical="center"/>
    </xf>
    <xf numFmtId="43" fontId="60" fillId="4" borderId="0" xfId="1" applyFont="1" applyFill="1" applyBorder="1" applyAlignment="1">
      <alignment vertical="center"/>
    </xf>
    <xf numFmtId="4" fontId="60" fillId="4" borderId="0" xfId="10" applyNumberFormat="1" applyFont="1" applyFill="1" applyAlignment="1">
      <alignment vertical="center"/>
    </xf>
    <xf numFmtId="4" fontId="61" fillId="4" borderId="0" xfId="10" applyNumberFormat="1" applyFont="1" applyFill="1" applyAlignment="1">
      <alignment vertical="center"/>
    </xf>
    <xf numFmtId="43" fontId="61" fillId="4" borderId="0" xfId="1" applyFont="1" applyFill="1" applyBorder="1" applyAlignment="1">
      <alignment vertical="center"/>
    </xf>
    <xf numFmtId="4" fontId="55" fillId="4" borderId="0" xfId="0" applyNumberFormat="1" applyFont="1" applyFill="1" applyAlignment="1">
      <alignment vertical="center"/>
    </xf>
    <xf numFmtId="0" fontId="55" fillId="0" borderId="0" xfId="0" applyFont="1" applyAlignment="1">
      <alignment horizontal="justify" vertical="center"/>
    </xf>
    <xf numFmtId="0" fontId="55" fillId="0" borderId="0" xfId="0" applyFont="1" applyAlignment="1">
      <alignment horizontal="left" vertical="center"/>
    </xf>
    <xf numFmtId="0" fontId="55" fillId="0" borderId="97" xfId="0" applyFont="1" applyBorder="1" applyAlignment="1">
      <alignment horizontal="center" vertical="center" wrapText="1"/>
    </xf>
    <xf numFmtId="43" fontId="55" fillId="0" borderId="98" xfId="1" applyFont="1" applyBorder="1" applyAlignment="1">
      <alignment horizontal="center" vertical="center" wrapText="1"/>
    </xf>
    <xf numFmtId="0" fontId="55" fillId="0" borderId="96" xfId="0" applyFont="1" applyBorder="1" applyAlignment="1">
      <alignment horizontal="center" vertical="center" wrapText="1"/>
    </xf>
    <xf numFmtId="0" fontId="55" fillId="0" borderId="131" xfId="0" applyFont="1" applyBorder="1" applyAlignment="1">
      <alignment horizontal="center" vertical="center" wrapText="1"/>
    </xf>
    <xf numFmtId="0" fontId="55" fillId="0" borderId="100" xfId="0" applyFont="1" applyBorder="1" applyAlignment="1">
      <alignment horizontal="center" vertical="center" wrapText="1"/>
    </xf>
    <xf numFmtId="43" fontId="55" fillId="0" borderId="131" xfId="1" applyFont="1" applyBorder="1" applyAlignment="1">
      <alignment horizontal="center" vertical="center" wrapText="1"/>
    </xf>
    <xf numFmtId="0" fontId="55" fillId="4" borderId="0" xfId="0" applyFont="1" applyFill="1" applyAlignment="1">
      <alignment horizontal="left" vertical="center"/>
    </xf>
    <xf numFmtId="0" fontId="55" fillId="0" borderId="97" xfId="0" applyFont="1" applyBorder="1" applyAlignment="1">
      <alignment horizontal="justify" vertical="center" wrapText="1"/>
    </xf>
    <xf numFmtId="0" fontId="55" fillId="0" borderId="0" xfId="0" applyFont="1" applyAlignment="1">
      <alignment horizontal="left" vertical="center" wrapText="1"/>
    </xf>
    <xf numFmtId="0" fontId="55" fillId="0" borderId="0" xfId="0" applyFont="1" applyAlignment="1">
      <alignment horizontal="center" vertical="center" wrapText="1"/>
    </xf>
    <xf numFmtId="0" fontId="55" fillId="0" borderId="0" xfId="0" applyFont="1" applyAlignment="1">
      <alignment horizontal="justify" vertical="center" wrapText="1"/>
    </xf>
    <xf numFmtId="43" fontId="55" fillId="0" borderId="0" xfId="1" applyFont="1" applyBorder="1" applyAlignment="1">
      <alignment horizontal="center" vertical="center" wrapText="1"/>
    </xf>
    <xf numFmtId="0" fontId="55" fillId="4" borderId="0" xfId="0" applyFont="1" applyFill="1" applyAlignment="1">
      <alignment horizontal="right" vertical="center"/>
    </xf>
    <xf numFmtId="43" fontId="55" fillId="4" borderId="0" xfId="1" applyFont="1" applyFill="1" applyBorder="1" applyAlignment="1">
      <alignment horizontal="right" vertical="center"/>
    </xf>
    <xf numFmtId="0" fontId="55" fillId="0" borderId="7" xfId="0" applyFont="1" applyBorder="1" applyAlignment="1">
      <alignment horizontal="right" vertical="center"/>
    </xf>
    <xf numFmtId="0" fontId="55" fillId="0" borderId="18" xfId="0" applyFont="1" applyBorder="1" applyAlignment="1">
      <alignment horizontal="right" vertical="center"/>
    </xf>
    <xf numFmtId="0" fontId="55" fillId="0" borderId="92" xfId="0" applyFont="1" applyBorder="1" applyAlignment="1">
      <alignment horizontal="left" vertical="center"/>
    </xf>
    <xf numFmtId="0" fontId="55" fillId="0" borderId="43" xfId="0" applyFont="1" applyBorder="1" applyAlignment="1">
      <alignment horizontal="left" vertical="center"/>
    </xf>
    <xf numFmtId="0" fontId="55" fillId="0" borderId="73" xfId="0" applyFont="1" applyBorder="1" applyAlignment="1">
      <alignment horizontal="left" vertical="center"/>
    </xf>
    <xf numFmtId="43" fontId="55" fillId="0" borderId="17" xfId="1" applyFont="1" applyBorder="1" applyAlignment="1">
      <alignment horizontal="left" vertical="center"/>
    </xf>
    <xf numFmtId="0" fontId="62" fillId="0" borderId="0" xfId="0" applyFont="1" applyAlignment="1">
      <alignment horizontal="justify" vertical="center"/>
    </xf>
    <xf numFmtId="0" fontId="56" fillId="4" borderId="0" xfId="0" applyFont="1" applyFill="1" applyAlignment="1">
      <alignment vertical="center"/>
    </xf>
    <xf numFmtId="0" fontId="56" fillId="29" borderId="8" xfId="0" applyFont="1" applyFill="1" applyBorder="1" applyAlignment="1">
      <alignment vertical="center"/>
    </xf>
    <xf numFmtId="0" fontId="56" fillId="29" borderId="0" xfId="0" applyFont="1" applyFill="1" applyAlignment="1">
      <alignment vertical="center"/>
    </xf>
    <xf numFmtId="0" fontId="57" fillId="29" borderId="6" xfId="0" applyFont="1" applyFill="1" applyBorder="1" applyAlignment="1">
      <alignment horizontal="right" vertical="center"/>
    </xf>
    <xf numFmtId="43" fontId="56" fillId="29" borderId="134" xfId="1" applyFont="1" applyFill="1" applyBorder="1" applyAlignment="1">
      <alignment horizontal="left" vertical="center"/>
    </xf>
    <xf numFmtId="0" fontId="62" fillId="0" borderId="0" xfId="0" applyFont="1" applyAlignment="1">
      <alignment horizontal="left" vertical="center"/>
    </xf>
    <xf numFmtId="0" fontId="55" fillId="4" borderId="0" xfId="0" applyFont="1" applyFill="1" applyAlignment="1">
      <alignment horizontal="justify" vertical="center"/>
    </xf>
    <xf numFmtId="43" fontId="55" fillId="4" borderId="0" xfId="1" applyFont="1" applyFill="1" applyBorder="1" applyAlignment="1">
      <alignment horizontal="left" vertical="center"/>
    </xf>
    <xf numFmtId="0" fontId="55" fillId="0" borderId="9" xfId="0" applyFont="1" applyBorder="1" applyAlignment="1">
      <alignment horizontal="left" vertical="center"/>
    </xf>
    <xf numFmtId="0" fontId="55" fillId="0" borderId="10" xfId="0" applyFont="1" applyBorder="1" applyAlignment="1">
      <alignment horizontal="left" vertical="center"/>
    </xf>
    <xf numFmtId="0" fontId="55" fillId="0" borderId="15" xfId="0" applyFont="1" applyBorder="1" applyAlignment="1">
      <alignment horizontal="left" vertical="center"/>
    </xf>
    <xf numFmtId="0" fontId="55" fillId="0" borderId="44" xfId="0" applyFont="1" applyBorder="1" applyAlignment="1">
      <alignment horizontal="left" vertical="center"/>
    </xf>
    <xf numFmtId="0" fontId="55" fillId="0" borderId="68" xfId="0" applyFont="1" applyBorder="1" applyAlignment="1">
      <alignment horizontal="left" vertical="center"/>
    </xf>
    <xf numFmtId="43" fontId="55" fillId="0" borderId="11" xfId="1" applyFont="1" applyBorder="1" applyAlignment="1">
      <alignment horizontal="left" vertical="center"/>
    </xf>
    <xf numFmtId="43" fontId="55" fillId="0" borderId="0" xfId="1" applyFont="1" applyAlignment="1">
      <alignment horizontal="left" vertical="center"/>
    </xf>
    <xf numFmtId="43" fontId="55" fillId="0" borderId="0" xfId="0" applyNumberFormat="1" applyFont="1" applyAlignment="1">
      <alignment horizontal="left" vertical="center"/>
    </xf>
    <xf numFmtId="0" fontId="34" fillId="0" borderId="9" xfId="0" applyFont="1" applyBorder="1" applyAlignment="1">
      <alignment vertical="center"/>
    </xf>
    <xf numFmtId="0" fontId="34" fillId="0" borderId="10" xfId="0" applyFont="1" applyBorder="1" applyAlignment="1">
      <alignment vertical="center"/>
    </xf>
    <xf numFmtId="0" fontId="34" fillId="0" borderId="15" xfId="0" applyFont="1" applyBorder="1" applyAlignment="1">
      <alignment vertical="center"/>
    </xf>
    <xf numFmtId="0" fontId="34" fillId="0" borderId="145" xfId="0" applyFont="1" applyBorder="1" applyAlignment="1">
      <alignment vertical="center"/>
    </xf>
    <xf numFmtId="0" fontId="34" fillId="0" borderId="11" xfId="0" applyFont="1" applyBorder="1" applyAlignment="1">
      <alignment vertical="center"/>
    </xf>
    <xf numFmtId="43" fontId="30" fillId="0" borderId="0" xfId="0" applyNumberFormat="1" applyFont="1" applyAlignment="1">
      <alignment vertical="center"/>
    </xf>
    <xf numFmtId="0" fontId="48" fillId="0" borderId="94" xfId="0" applyFont="1" applyBorder="1" applyAlignment="1">
      <alignment horizontal="center" vertical="center" wrapText="1"/>
    </xf>
    <xf numFmtId="43" fontId="40" fillId="0" borderId="94" xfId="1" applyFont="1" applyBorder="1" applyAlignment="1">
      <alignment horizontal="center" vertical="center" wrapText="1"/>
    </xf>
    <xf numFmtId="43" fontId="42" fillId="0" borderId="0" xfId="0" applyNumberFormat="1" applyFont="1" applyAlignment="1">
      <alignment horizontal="left" vertical="center"/>
    </xf>
    <xf numFmtId="43" fontId="7" fillId="0" borderId="0" xfId="1" applyFont="1" applyAlignment="1" applyProtection="1">
      <alignment vertical="center"/>
    </xf>
    <xf numFmtId="43" fontId="42" fillId="0" borderId="0" xfId="1" applyFont="1" applyAlignment="1">
      <alignment horizontal="left" vertical="center"/>
    </xf>
    <xf numFmtId="180" fontId="42" fillId="0" borderId="0" xfId="0" applyNumberFormat="1" applyFont="1" applyAlignment="1">
      <alignment horizontal="left" vertical="center"/>
    </xf>
    <xf numFmtId="179" fontId="59" fillId="0" borderId="0" xfId="1" applyNumberFormat="1" applyFont="1" applyBorder="1" applyAlignment="1">
      <alignment vertical="center"/>
    </xf>
    <xf numFmtId="43" fontId="30" fillId="0" borderId="0" xfId="1" applyFont="1" applyFill="1" applyAlignment="1" applyProtection="1">
      <alignment horizontal="right" vertical="center"/>
    </xf>
    <xf numFmtId="43" fontId="34" fillId="0" borderId="0" xfId="1" applyFont="1" applyFill="1" applyAlignment="1" applyProtection="1">
      <alignment horizontal="center" vertical="center"/>
    </xf>
    <xf numFmtId="4" fontId="30" fillId="0" borderId="0" xfId="0" applyNumberFormat="1" applyFont="1" applyAlignment="1">
      <alignment vertical="center"/>
    </xf>
    <xf numFmtId="173" fontId="39" fillId="0" borderId="0" xfId="92" applyFont="1" applyAlignment="1">
      <alignment vertical="center"/>
    </xf>
    <xf numFmtId="173" fontId="7" fillId="0" borderId="0" xfId="92" applyFont="1" applyAlignment="1">
      <alignment vertical="center"/>
    </xf>
    <xf numFmtId="43" fontId="0" fillId="0" borderId="0" xfId="1" applyFont="1" applyAlignment="1">
      <alignment vertical="center"/>
    </xf>
    <xf numFmtId="43" fontId="39" fillId="0" borderId="0" xfId="1" applyFont="1" applyFill="1" applyAlignment="1" applyProtection="1">
      <alignment vertical="center"/>
    </xf>
    <xf numFmtId="43" fontId="7" fillId="0" borderId="0" xfId="1" applyFont="1" applyFill="1" applyAlignment="1" applyProtection="1">
      <alignment vertical="center"/>
    </xf>
    <xf numFmtId="43" fontId="31" fillId="4" borderId="0" xfId="1" applyFont="1" applyFill="1" applyBorder="1" applyAlignment="1">
      <alignment vertical="center"/>
    </xf>
    <xf numFmtId="173" fontId="44" fillId="3" borderId="0" xfId="92" applyFont="1" applyFill="1" applyAlignment="1">
      <alignment vertical="center" wrapText="1"/>
    </xf>
    <xf numFmtId="173" fontId="30" fillId="0" borderId="0" xfId="92" applyFont="1" applyAlignment="1">
      <alignment vertical="center" wrapText="1"/>
    </xf>
    <xf numFmtId="173" fontId="36" fillId="0" borderId="0" xfId="92" applyFont="1" applyAlignment="1">
      <alignment vertical="center"/>
    </xf>
    <xf numFmtId="43" fontId="36" fillId="0" borderId="0" xfId="1" applyFont="1" applyFill="1" applyAlignment="1" applyProtection="1">
      <alignment vertical="center"/>
    </xf>
    <xf numFmtId="164" fontId="30" fillId="0" borderId="8" xfId="190" applyFont="1" applyFill="1" applyBorder="1" applyAlignment="1" applyProtection="1">
      <alignment vertical="center" wrapText="1"/>
    </xf>
    <xf numFmtId="164" fontId="30" fillId="0" borderId="16" xfId="190" applyFont="1" applyFill="1" applyBorder="1" applyAlignment="1" applyProtection="1">
      <alignment vertical="center" wrapText="1"/>
    </xf>
    <xf numFmtId="173" fontId="34" fillId="0" borderId="8" xfId="92" applyFont="1" applyBorder="1" applyAlignment="1">
      <alignment horizontal="left" vertical="center"/>
    </xf>
    <xf numFmtId="173" fontId="34" fillId="0" borderId="0" xfId="92" applyFont="1" applyAlignment="1">
      <alignment horizontal="left" vertical="center" wrapText="1"/>
    </xf>
    <xf numFmtId="43" fontId="38" fillId="0" borderId="0" xfId="1" applyFont="1" applyFill="1" applyAlignment="1" applyProtection="1">
      <alignment vertical="center"/>
    </xf>
    <xf numFmtId="164" fontId="30" fillId="0" borderId="9" xfId="190" applyFont="1" applyFill="1" applyBorder="1" applyAlignment="1" applyProtection="1">
      <alignment vertical="center" wrapText="1"/>
    </xf>
    <xf numFmtId="164" fontId="30" fillId="0" borderId="10" xfId="190" applyFont="1" applyFill="1" applyBorder="1" applyAlignment="1" applyProtection="1">
      <alignment vertical="center" wrapText="1"/>
    </xf>
    <xf numFmtId="164" fontId="30" fillId="0" borderId="11" xfId="190" applyFont="1" applyFill="1" applyBorder="1" applyAlignment="1" applyProtection="1">
      <alignment vertical="center" wrapText="1"/>
    </xf>
    <xf numFmtId="43" fontId="30" fillId="0" borderId="0" xfId="1" applyFont="1" applyFill="1" applyBorder="1" applyAlignment="1" applyProtection="1">
      <alignment vertical="center"/>
    </xf>
    <xf numFmtId="0" fontId="34" fillId="0" borderId="0" xfId="152" applyFont="1" applyAlignment="1">
      <alignment horizontal="center" vertical="center"/>
    </xf>
    <xf numFmtId="9" fontId="30" fillId="0" borderId="0" xfId="195" applyFont="1" applyFill="1" applyBorder="1" applyAlignment="1" applyProtection="1">
      <alignment horizontal="center" vertical="center"/>
    </xf>
    <xf numFmtId="173" fontId="34" fillId="28" borderId="9" xfId="92" applyFont="1" applyFill="1" applyBorder="1" applyAlignment="1">
      <alignment horizontal="left" vertical="center"/>
    </xf>
    <xf numFmtId="173" fontId="34" fillId="28" borderId="10" xfId="92" applyFont="1" applyFill="1" applyBorder="1" applyAlignment="1">
      <alignment horizontal="center" vertical="center"/>
    </xf>
    <xf numFmtId="177" fontId="34" fillId="0" borderId="0" xfId="195" applyNumberFormat="1" applyFont="1" applyFill="1" applyBorder="1" applyAlignment="1" applyProtection="1">
      <alignment horizontal="center" vertical="center"/>
    </xf>
    <xf numFmtId="43" fontId="7" fillId="0" borderId="0" xfId="1" applyFont="1" applyFill="1" applyBorder="1" applyAlignment="1" applyProtection="1">
      <alignment vertical="center"/>
    </xf>
    <xf numFmtId="9" fontId="7" fillId="0" borderId="0" xfId="144" applyFont="1" applyAlignment="1" applyProtection="1">
      <alignment vertical="center"/>
    </xf>
    <xf numFmtId="10" fontId="7" fillId="0" borderId="0" xfId="144" applyNumberFormat="1" applyFont="1" applyAlignment="1" applyProtection="1">
      <alignment vertical="center"/>
    </xf>
    <xf numFmtId="0" fontId="34" fillId="0" borderId="0" xfId="152" applyFont="1" applyAlignment="1">
      <alignment horizontal="left" vertical="center"/>
    </xf>
    <xf numFmtId="0" fontId="34" fillId="0" borderId="0" xfId="152" applyFont="1" applyAlignment="1">
      <alignment vertical="center"/>
    </xf>
    <xf numFmtId="173" fontId="46" fillId="0" borderId="0" xfId="92" applyFont="1" applyAlignment="1">
      <alignment vertical="center"/>
    </xf>
    <xf numFmtId="43" fontId="13" fillId="0" borderId="0" xfId="1" applyFont="1" applyAlignment="1" applyProtection="1">
      <alignment vertical="center"/>
    </xf>
    <xf numFmtId="0" fontId="30" fillId="0" borderId="0" xfId="152" applyFont="1" applyAlignment="1">
      <alignment horizontal="left" vertical="center"/>
    </xf>
    <xf numFmtId="173" fontId="44" fillId="0" borderId="0" xfId="92" applyFont="1" applyAlignment="1">
      <alignment vertical="center" wrapText="1"/>
    </xf>
    <xf numFmtId="10" fontId="34" fillId="0" borderId="0" xfId="144" applyNumberFormat="1" applyFont="1" applyFill="1" applyBorder="1" applyAlignment="1" applyProtection="1">
      <alignment horizontal="center" vertical="center"/>
    </xf>
    <xf numFmtId="173" fontId="35" fillId="0" borderId="0" xfId="92" applyFont="1" applyAlignment="1">
      <alignment vertical="center"/>
    </xf>
    <xf numFmtId="173" fontId="37" fillId="0" borderId="0" xfId="92" applyFont="1" applyAlignment="1">
      <alignment vertical="center"/>
    </xf>
    <xf numFmtId="173" fontId="38" fillId="0" borderId="0" xfId="92" applyFont="1" applyAlignment="1">
      <alignment vertical="center"/>
    </xf>
    <xf numFmtId="43" fontId="57" fillId="0" borderId="18" xfId="0" applyNumberFormat="1" applyFont="1" applyBorder="1" applyAlignment="1">
      <alignment horizontal="left" vertical="center"/>
    </xf>
    <xf numFmtId="43" fontId="57" fillId="0" borderId="17" xfId="1" applyFont="1" applyBorder="1" applyAlignment="1">
      <alignment horizontal="left" vertical="center"/>
    </xf>
    <xf numFmtId="0" fontId="57" fillId="0" borderId="0" xfId="0" applyFont="1" applyAlignment="1">
      <alignment horizontal="right" vertical="center"/>
    </xf>
    <xf numFmtId="10" fontId="57" fillId="0" borderId="0" xfId="144" applyNumberFormat="1" applyFont="1" applyBorder="1" applyAlignment="1">
      <alignment horizontal="right" vertical="center"/>
    </xf>
    <xf numFmtId="10" fontId="57" fillId="0" borderId="16" xfId="144" applyNumberFormat="1" applyFont="1" applyBorder="1" applyAlignment="1">
      <alignment horizontal="right" vertical="center"/>
    </xf>
    <xf numFmtId="0" fontId="55" fillId="0" borderId="16" xfId="0" applyFont="1" applyBorder="1" applyAlignment="1">
      <alignment horizontal="left" vertical="center"/>
    </xf>
    <xf numFmtId="0" fontId="56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30" fillId="4" borderId="0" xfId="0" applyFont="1" applyFill="1" applyAlignment="1">
      <alignment vertical="center"/>
    </xf>
    <xf numFmtId="0" fontId="30" fillId="28" borderId="28" xfId="0" applyFont="1" applyFill="1" applyBorder="1" applyAlignment="1">
      <alignment horizontal="center" vertical="center" wrapText="1"/>
    </xf>
    <xf numFmtId="0" fontId="30" fillId="28" borderId="146" xfId="0" applyFont="1" applyFill="1" applyBorder="1" applyAlignment="1">
      <alignment horizontal="center" vertical="center" wrapText="1"/>
    </xf>
    <xf numFmtId="0" fontId="30" fillId="4" borderId="107" xfId="0" applyFont="1" applyFill="1" applyBorder="1" applyAlignment="1">
      <alignment horizontal="center" vertical="center" wrapText="1"/>
    </xf>
    <xf numFmtId="0" fontId="30" fillId="4" borderId="148" xfId="0" applyFont="1" applyFill="1" applyBorder="1" applyAlignment="1">
      <alignment horizontal="left" vertical="center" wrapText="1"/>
    </xf>
    <xf numFmtId="10" fontId="30" fillId="4" borderId="148" xfId="0" applyNumberFormat="1" applyFont="1" applyFill="1" applyBorder="1" applyAlignment="1">
      <alignment horizontal="center" vertical="center" shrinkToFit="1"/>
    </xf>
    <xf numFmtId="10" fontId="30" fillId="4" borderId="149" xfId="0" applyNumberFormat="1" applyFont="1" applyFill="1" applyBorder="1" applyAlignment="1">
      <alignment horizontal="center" vertical="center" shrinkToFit="1"/>
    </xf>
    <xf numFmtId="0" fontId="34" fillId="4" borderId="107" xfId="0" applyFont="1" applyFill="1" applyBorder="1" applyAlignment="1">
      <alignment horizontal="center" vertical="center" wrapText="1"/>
    </xf>
    <xf numFmtId="0" fontId="34" fillId="4" borderId="148" xfId="0" applyFont="1" applyFill="1" applyBorder="1" applyAlignment="1">
      <alignment horizontal="center" vertical="center" wrapText="1"/>
    </xf>
    <xf numFmtId="10" fontId="34" fillId="4" borderId="148" xfId="0" applyNumberFormat="1" applyFont="1" applyFill="1" applyBorder="1" applyAlignment="1">
      <alignment horizontal="center" vertical="center" shrinkToFit="1"/>
    </xf>
    <xf numFmtId="10" fontId="34" fillId="4" borderId="149" xfId="0" applyNumberFormat="1" applyFont="1" applyFill="1" applyBorder="1" applyAlignment="1">
      <alignment horizontal="center" vertical="center" shrinkToFit="1"/>
    </xf>
    <xf numFmtId="0" fontId="30" fillId="4" borderId="148" xfId="0" applyFont="1" applyFill="1" applyBorder="1" applyAlignment="1">
      <alignment horizontal="center" vertical="center" wrapText="1"/>
    </xf>
    <xf numFmtId="0" fontId="30" fillId="4" borderId="148" xfId="0" applyFont="1" applyFill="1" applyBorder="1" applyAlignment="1">
      <alignment horizontal="justify" vertical="center" wrapText="1"/>
    </xf>
    <xf numFmtId="10" fontId="34" fillId="28" borderId="28" xfId="0" applyNumberFormat="1" applyFont="1" applyFill="1" applyBorder="1" applyAlignment="1">
      <alignment horizontal="center" vertical="center" shrinkToFit="1"/>
    </xf>
    <xf numFmtId="10" fontId="34" fillId="28" borderId="146" xfId="0" applyNumberFormat="1" applyFont="1" applyFill="1" applyBorder="1" applyAlignment="1">
      <alignment horizontal="center" vertical="center" shrinkToFit="1"/>
    </xf>
    <xf numFmtId="43" fontId="30" fillId="0" borderId="0" xfId="1" applyFont="1" applyAlignment="1">
      <alignment horizontal="left" vertical="center"/>
    </xf>
    <xf numFmtId="0" fontId="1" fillId="0" borderId="0" xfId="0" applyFont="1" applyAlignment="1">
      <alignment vertical="center"/>
    </xf>
    <xf numFmtId="0" fontId="52" fillId="4" borderId="0" xfId="9" quotePrefix="1" applyFont="1" applyFill="1" applyAlignment="1">
      <alignment vertical="center"/>
    </xf>
    <xf numFmtId="0" fontId="52" fillId="4" borderId="0" xfId="0" applyFont="1" applyFill="1" applyAlignment="1">
      <alignment vertical="center"/>
    </xf>
    <xf numFmtId="4" fontId="34" fillId="4" borderId="41" xfId="26" applyNumberFormat="1" applyFont="1" applyFill="1" applyBorder="1" applyAlignment="1">
      <alignment vertical="center"/>
    </xf>
    <xf numFmtId="0" fontId="53" fillId="30" borderId="96" xfId="0" applyFont="1" applyFill="1" applyBorder="1" applyAlignment="1">
      <alignment horizontal="center" vertical="center" wrapText="1"/>
    </xf>
    <xf numFmtId="0" fontId="54" fillId="30" borderId="97" xfId="0" applyFont="1" applyFill="1" applyBorder="1" applyAlignment="1">
      <alignment horizontal="center" vertical="center" wrapText="1"/>
    </xf>
    <xf numFmtId="0" fontId="53" fillId="30" borderId="97" xfId="0" applyFont="1" applyFill="1" applyBorder="1" applyAlignment="1">
      <alignment horizontal="justify" vertical="center" wrapText="1"/>
    </xf>
    <xf numFmtId="0" fontId="55" fillId="30" borderId="97" xfId="0" applyFont="1" applyFill="1" applyBorder="1" applyAlignment="1">
      <alignment horizontal="center" vertical="center" wrapText="1"/>
    </xf>
    <xf numFmtId="43" fontId="55" fillId="30" borderId="98" xfId="1" applyFont="1" applyFill="1" applyBorder="1" applyAlignment="1">
      <alignment horizontal="center" vertical="center" wrapText="1"/>
    </xf>
    <xf numFmtId="0" fontId="55" fillId="30" borderId="96" xfId="0" applyFont="1" applyFill="1" applyBorder="1" applyAlignment="1">
      <alignment horizontal="center" vertical="center" wrapText="1"/>
    </xf>
    <xf numFmtId="10" fontId="57" fillId="30" borderId="99" xfId="144" applyNumberFormat="1" applyFont="1" applyFill="1" applyBorder="1" applyAlignment="1">
      <alignment horizontal="right" vertical="center"/>
    </xf>
    <xf numFmtId="43" fontId="57" fillId="30" borderId="131" xfId="200" applyNumberFormat="1" applyFont="1" applyFill="1" applyBorder="1" applyAlignment="1">
      <alignment horizontal="center" vertical="center" wrapText="1"/>
    </xf>
    <xf numFmtId="43" fontId="55" fillId="30" borderId="96" xfId="200" applyNumberFormat="1" applyFont="1" applyFill="1" applyBorder="1" applyAlignment="1">
      <alignment horizontal="center" vertical="center" wrapText="1"/>
    </xf>
    <xf numFmtId="43" fontId="55" fillId="30" borderId="97" xfId="200" applyNumberFormat="1" applyFont="1" applyFill="1" applyBorder="1" applyAlignment="1">
      <alignment horizontal="center" vertical="center" wrapText="1"/>
    </xf>
    <xf numFmtId="0" fontId="53" fillId="36" borderId="96" xfId="0" applyFont="1" applyFill="1" applyBorder="1" applyAlignment="1">
      <alignment horizontal="center" vertical="center" wrapText="1"/>
    </xf>
    <xf numFmtId="0" fontId="64" fillId="32" borderId="142" xfId="0" applyFont="1" applyFill="1" applyBorder="1" applyAlignment="1">
      <alignment horizontal="right" vertical="top" wrapText="1"/>
    </xf>
    <xf numFmtId="0" fontId="64" fillId="32" borderId="142" xfId="0" applyFont="1" applyFill="1" applyBorder="1" applyAlignment="1">
      <alignment horizontal="center" vertical="top" wrapText="1"/>
    </xf>
    <xf numFmtId="0" fontId="65" fillId="33" borderId="142" xfId="0" applyFont="1" applyFill="1" applyBorder="1" applyAlignment="1">
      <alignment horizontal="right" vertical="top" wrapText="1"/>
    </xf>
    <xf numFmtId="0" fontId="65" fillId="33" borderId="142" xfId="0" applyFont="1" applyFill="1" applyBorder="1" applyAlignment="1">
      <alignment horizontal="center" vertical="top" wrapText="1"/>
    </xf>
    <xf numFmtId="178" fontId="65" fillId="33" borderId="142" xfId="0" applyNumberFormat="1" applyFont="1" applyFill="1" applyBorder="1" applyAlignment="1">
      <alignment horizontal="right" vertical="top" wrapText="1"/>
    </xf>
    <xf numFmtId="4" fontId="65" fillId="33" borderId="142" xfId="0" applyNumberFormat="1" applyFont="1" applyFill="1" applyBorder="1" applyAlignment="1">
      <alignment horizontal="right" vertical="top" wrapText="1"/>
    </xf>
    <xf numFmtId="0" fontId="66" fillId="34" borderId="142" xfId="0" applyFont="1" applyFill="1" applyBorder="1" applyAlignment="1">
      <alignment horizontal="right" vertical="top" wrapText="1"/>
    </xf>
    <xf numFmtId="0" fontId="66" fillId="34" borderId="142" xfId="0" applyFont="1" applyFill="1" applyBorder="1" applyAlignment="1">
      <alignment horizontal="center" vertical="top" wrapText="1"/>
    </xf>
    <xf numFmtId="178" fontId="66" fillId="34" borderId="142" xfId="0" applyNumberFormat="1" applyFont="1" applyFill="1" applyBorder="1" applyAlignment="1">
      <alignment horizontal="right" vertical="top" wrapText="1"/>
    </xf>
    <xf numFmtId="4" fontId="66" fillId="34" borderId="142" xfId="0" applyNumberFormat="1" applyFont="1" applyFill="1" applyBorder="1" applyAlignment="1">
      <alignment horizontal="right" vertical="top" wrapText="1"/>
    </xf>
    <xf numFmtId="0" fontId="66" fillId="35" borderId="142" xfId="0" applyFont="1" applyFill="1" applyBorder="1" applyAlignment="1">
      <alignment horizontal="right" vertical="top" wrapText="1"/>
    </xf>
    <xf numFmtId="0" fontId="66" fillId="35" borderId="142" xfId="0" applyFont="1" applyFill="1" applyBorder="1" applyAlignment="1">
      <alignment horizontal="center" vertical="top" wrapText="1"/>
    </xf>
    <xf numFmtId="178" fontId="66" fillId="35" borderId="142" xfId="0" applyNumberFormat="1" applyFont="1" applyFill="1" applyBorder="1" applyAlignment="1">
      <alignment horizontal="right" vertical="top" wrapText="1"/>
    </xf>
    <xf numFmtId="4" fontId="66" fillId="35" borderId="142" xfId="0" applyNumberFormat="1" applyFont="1" applyFill="1" applyBorder="1" applyAlignment="1">
      <alignment horizontal="right" vertical="top" wrapText="1"/>
    </xf>
    <xf numFmtId="4" fontId="66" fillId="32" borderId="0" xfId="0" applyNumberFormat="1" applyFont="1" applyFill="1" applyAlignment="1">
      <alignment horizontal="right" vertical="top" wrapText="1"/>
    </xf>
    <xf numFmtId="0" fontId="65" fillId="33" borderId="143" xfId="0" applyFont="1" applyFill="1" applyBorder="1" applyAlignment="1">
      <alignment horizontal="left" vertical="top" wrapText="1"/>
    </xf>
    <xf numFmtId="0" fontId="66" fillId="32" borderId="0" xfId="0" applyFont="1" applyFill="1" applyAlignment="1">
      <alignment horizontal="left" vertical="top" wrapText="1"/>
    </xf>
    <xf numFmtId="9" fontId="56" fillId="29" borderId="134" xfId="144" applyFont="1" applyFill="1" applyBorder="1" applyAlignment="1">
      <alignment horizontal="right" vertical="center"/>
    </xf>
    <xf numFmtId="43" fontId="40" fillId="0" borderId="90" xfId="1" applyFont="1" applyBorder="1" applyAlignment="1">
      <alignment horizontal="center" vertical="center" wrapText="1"/>
    </xf>
    <xf numFmtId="10" fontId="40" fillId="0" borderId="155" xfId="144" applyNumberFormat="1" applyFont="1" applyBorder="1" applyAlignment="1">
      <alignment horizontal="right" vertical="center"/>
    </xf>
    <xf numFmtId="10" fontId="40" fillId="0" borderId="156" xfId="144" applyNumberFormat="1" applyFont="1" applyBorder="1" applyAlignment="1">
      <alignment horizontal="right" vertical="center"/>
    </xf>
    <xf numFmtId="164" fontId="30" fillId="0" borderId="115" xfId="22" applyFont="1" applyFill="1" applyBorder="1" applyAlignment="1">
      <alignment horizontal="center" vertical="center"/>
    </xf>
    <xf numFmtId="164" fontId="30" fillId="0" borderId="116" xfId="22" applyFont="1" applyFill="1" applyBorder="1" applyAlignment="1">
      <alignment horizontal="center" vertical="center"/>
    </xf>
    <xf numFmtId="164" fontId="30" fillId="0" borderId="26" xfId="22" applyFont="1" applyFill="1" applyBorder="1" applyAlignment="1">
      <alignment horizontal="center" vertical="center"/>
    </xf>
    <xf numFmtId="10" fontId="55" fillId="0" borderId="99" xfId="144" applyNumberFormat="1" applyFont="1" applyFill="1" applyBorder="1" applyAlignment="1">
      <alignment horizontal="right" vertical="center"/>
    </xf>
    <xf numFmtId="43" fontId="55" fillId="0" borderId="98" xfId="1" applyFont="1" applyFill="1" applyBorder="1" applyAlignment="1">
      <alignment horizontal="center" vertical="center" wrapText="1"/>
    </xf>
    <xf numFmtId="1" fontId="54" fillId="0" borderId="97" xfId="0" applyNumberFormat="1" applyFont="1" applyBorder="1" applyAlignment="1">
      <alignment horizontal="center" vertical="center" wrapText="1"/>
    </xf>
    <xf numFmtId="43" fontId="54" fillId="0" borderId="98" xfId="1" applyFont="1" applyFill="1" applyBorder="1" applyAlignment="1">
      <alignment horizontal="right" vertical="center" wrapText="1"/>
    </xf>
    <xf numFmtId="43" fontId="54" fillId="0" borderId="131" xfId="1" applyFont="1" applyFill="1" applyBorder="1" applyAlignment="1">
      <alignment horizontal="right" vertical="center" wrapText="1"/>
    </xf>
    <xf numFmtId="0" fontId="55" fillId="0" borderId="101" xfId="0" applyFont="1" applyBorder="1" applyAlignment="1">
      <alignment horizontal="center" vertical="center" wrapText="1"/>
    </xf>
    <xf numFmtId="0" fontId="55" fillId="0" borderId="102" xfId="0" applyFont="1" applyBorder="1" applyAlignment="1">
      <alignment horizontal="center" vertical="center" wrapText="1"/>
    </xf>
    <xf numFmtId="0" fontId="55" fillId="0" borderId="103" xfId="0" applyFont="1" applyBorder="1" applyAlignment="1">
      <alignment horizontal="justify" vertical="center" wrapText="1"/>
    </xf>
    <xf numFmtId="0" fontId="55" fillId="0" borderId="103" xfId="0" applyFont="1" applyBorder="1" applyAlignment="1">
      <alignment horizontal="center" vertical="center" wrapText="1"/>
    </xf>
    <xf numFmtId="43" fontId="55" fillId="0" borderId="104" xfId="1" applyFont="1" applyFill="1" applyBorder="1" applyAlignment="1">
      <alignment horizontal="center" vertical="center" wrapText="1"/>
    </xf>
    <xf numFmtId="0" fontId="56" fillId="0" borderId="132" xfId="0" applyFont="1" applyBorder="1" applyAlignment="1">
      <alignment horizontal="right" vertical="center" wrapText="1"/>
    </xf>
    <xf numFmtId="4" fontId="56" fillId="0" borderId="102" xfId="0" applyNumberFormat="1" applyFont="1" applyBorder="1" applyAlignment="1">
      <alignment vertical="center" wrapText="1"/>
    </xf>
    <xf numFmtId="4" fontId="56" fillId="0" borderId="103" xfId="0" applyNumberFormat="1" applyFont="1" applyBorder="1" applyAlignment="1">
      <alignment vertical="center" wrapText="1"/>
    </xf>
    <xf numFmtId="43" fontId="56" fillId="0" borderId="132" xfId="1" applyFont="1" applyFill="1" applyBorder="1" applyAlignment="1">
      <alignment horizontal="right" vertical="center" wrapText="1"/>
    </xf>
    <xf numFmtId="10" fontId="56" fillId="0" borderId="105" xfId="144" applyNumberFormat="1" applyFont="1" applyFill="1" applyBorder="1" applyAlignment="1">
      <alignment horizontal="right" vertical="center"/>
    </xf>
    <xf numFmtId="0" fontId="54" fillId="0" borderId="97" xfId="0" applyFont="1" applyBorder="1" applyAlignment="1">
      <alignment horizontal="center" vertical="center"/>
    </xf>
    <xf numFmtId="43" fontId="47" fillId="27" borderId="15" xfId="1" applyFont="1" applyFill="1" applyBorder="1" applyAlignment="1">
      <alignment vertical="center"/>
    </xf>
    <xf numFmtId="0" fontId="66" fillId="32" borderId="0" xfId="0" applyFont="1" applyFill="1" applyAlignment="1">
      <alignment horizontal="right" vertical="top" wrapText="1"/>
    </xf>
    <xf numFmtId="0" fontId="66" fillId="35" borderId="142" xfId="0" applyFont="1" applyFill="1" applyBorder="1" applyAlignment="1">
      <alignment horizontal="left" vertical="top" wrapText="1"/>
    </xf>
    <xf numFmtId="0" fontId="64" fillId="32" borderId="142" xfId="0" applyFont="1" applyFill="1" applyBorder="1" applyAlignment="1">
      <alignment horizontal="left" vertical="top" wrapText="1"/>
    </xf>
    <xf numFmtId="0" fontId="65" fillId="33" borderId="142" xfId="0" applyFont="1" applyFill="1" applyBorder="1" applyAlignment="1">
      <alignment horizontal="left" vertical="top" wrapText="1"/>
    </xf>
    <xf numFmtId="0" fontId="66" fillId="34" borderId="142" xfId="0" applyFont="1" applyFill="1" applyBorder="1" applyAlignment="1">
      <alignment horizontal="left" vertical="top" wrapText="1"/>
    </xf>
    <xf numFmtId="0" fontId="66" fillId="32" borderId="0" xfId="0" applyFont="1" applyFill="1" applyAlignment="1">
      <alignment horizontal="center" vertical="top" wrapText="1"/>
    </xf>
    <xf numFmtId="0" fontId="67" fillId="32" borderId="0" xfId="0" applyFont="1" applyFill="1" applyAlignment="1">
      <alignment horizontal="right" vertical="top" wrapText="1"/>
    </xf>
    <xf numFmtId="10" fontId="69" fillId="0" borderId="5" xfId="144" applyNumberFormat="1" applyFont="1" applyBorder="1" applyAlignment="1">
      <alignment horizontal="right" vertical="center"/>
    </xf>
    <xf numFmtId="10" fontId="69" fillId="0" borderId="14" xfId="144" applyNumberFormat="1" applyFont="1" applyBorder="1" applyAlignment="1">
      <alignment horizontal="right" vertical="center"/>
    </xf>
    <xf numFmtId="0" fontId="42" fillId="29" borderId="0" xfId="0" applyFont="1" applyFill="1" applyAlignment="1">
      <alignment horizontal="right" vertical="center"/>
    </xf>
    <xf numFmtId="43" fontId="42" fillId="29" borderId="66" xfId="1" applyFont="1" applyFill="1" applyBorder="1" applyAlignment="1">
      <alignment horizontal="left" vertical="center"/>
    </xf>
    <xf numFmtId="43" fontId="42" fillId="29" borderId="60" xfId="1" applyFont="1" applyFill="1" applyBorder="1" applyAlignment="1">
      <alignment horizontal="left" vertical="center"/>
    </xf>
    <xf numFmtId="43" fontId="42" fillId="29" borderId="61" xfId="1" applyFont="1" applyFill="1" applyBorder="1" applyAlignment="1">
      <alignment horizontal="left" vertical="center"/>
    </xf>
    <xf numFmtId="9" fontId="42" fillId="29" borderId="61" xfId="144" applyFont="1" applyFill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68" fillId="0" borderId="148" xfId="0" applyFont="1" applyBorder="1" applyAlignment="1">
      <alignment vertical="center"/>
    </xf>
    <xf numFmtId="0" fontId="68" fillId="0" borderId="148" xfId="0" applyFont="1" applyBorder="1" applyAlignment="1">
      <alignment vertical="center" wrapText="1"/>
    </xf>
    <xf numFmtId="0" fontId="68" fillId="0" borderId="148" xfId="0" applyFont="1" applyBorder="1" applyAlignment="1">
      <alignment horizontal="center" vertical="center"/>
    </xf>
    <xf numFmtId="0" fontId="55" fillId="0" borderId="0" xfId="0" applyFont="1" applyAlignment="1">
      <alignment horizontal="right" vertical="center"/>
    </xf>
    <xf numFmtId="0" fontId="55" fillId="30" borderId="96" xfId="0" applyFont="1" applyFill="1" applyBorder="1" applyAlignment="1">
      <alignment horizontal="right" vertical="center" wrapText="1"/>
    </xf>
    <xf numFmtId="0" fontId="55" fillId="0" borderId="96" xfId="0" applyFont="1" applyBorder="1" applyAlignment="1">
      <alignment horizontal="right" vertical="center" wrapText="1"/>
    </xf>
    <xf numFmtId="0" fontId="55" fillId="0" borderId="101" xfId="0" applyFont="1" applyBorder="1" applyAlignment="1">
      <alignment horizontal="right" vertical="center" wrapText="1"/>
    </xf>
    <xf numFmtId="0" fontId="55" fillId="0" borderId="0" xfId="0" applyFont="1" applyAlignment="1">
      <alignment horizontal="right" vertical="center" wrapText="1"/>
    </xf>
    <xf numFmtId="0" fontId="55" fillId="0" borderId="9" xfId="0" applyFont="1" applyBorder="1" applyAlignment="1">
      <alignment horizontal="right" vertical="center"/>
    </xf>
    <xf numFmtId="0" fontId="55" fillId="30" borderId="97" xfId="0" applyFont="1" applyFill="1" applyBorder="1" applyAlignment="1">
      <alignment horizontal="right" vertical="center" wrapText="1"/>
    </xf>
    <xf numFmtId="0" fontId="55" fillId="0" borderId="97" xfId="0" applyFont="1" applyBorder="1" applyAlignment="1">
      <alignment horizontal="right" vertical="center" wrapText="1"/>
    </xf>
    <xf numFmtId="0" fontId="55" fillId="0" borderId="103" xfId="0" applyFont="1" applyBorder="1" applyAlignment="1">
      <alignment horizontal="right" vertical="center" wrapText="1"/>
    </xf>
    <xf numFmtId="0" fontId="55" fillId="0" borderId="10" xfId="0" applyFont="1" applyBorder="1" applyAlignment="1">
      <alignment horizontal="right" vertical="center"/>
    </xf>
    <xf numFmtId="0" fontId="64" fillId="32" borderId="0" xfId="0" applyFont="1" applyFill="1" applyAlignment="1">
      <alignment horizontal="center" wrapText="1"/>
    </xf>
    <xf numFmtId="173" fontId="57" fillId="0" borderId="0" xfId="92" applyFont="1" applyAlignment="1">
      <alignment horizontal="right" vertical="center"/>
    </xf>
    <xf numFmtId="179" fontId="57" fillId="0" borderId="0" xfId="1" applyNumberFormat="1" applyFont="1" applyBorder="1" applyAlignment="1">
      <alignment vertical="center"/>
    </xf>
    <xf numFmtId="173" fontId="55" fillId="0" borderId="0" xfId="92" applyFont="1" applyAlignment="1">
      <alignment horizontal="right" vertical="center"/>
    </xf>
    <xf numFmtId="173" fontId="55" fillId="0" borderId="0" xfId="92" applyFont="1" applyAlignment="1">
      <alignment vertical="center"/>
    </xf>
    <xf numFmtId="0" fontId="55" fillId="4" borderId="0" xfId="7" applyFont="1" applyFill="1" applyAlignment="1">
      <alignment horizontal="right" vertical="center"/>
    </xf>
    <xf numFmtId="0" fontId="70" fillId="4" borderId="0" xfId="10" applyFont="1" applyFill="1" applyAlignment="1">
      <alignment vertical="center"/>
    </xf>
    <xf numFmtId="0" fontId="57" fillId="29" borderId="63" xfId="0" applyFont="1" applyFill="1" applyBorder="1" applyAlignment="1">
      <alignment horizontal="right" vertical="center" wrapText="1"/>
    </xf>
    <xf numFmtId="0" fontId="57" fillId="29" borderId="64" xfId="0" applyFont="1" applyFill="1" applyBorder="1" applyAlignment="1">
      <alignment horizontal="right" vertical="center" wrapText="1"/>
    </xf>
    <xf numFmtId="0" fontId="57" fillId="29" borderId="130" xfId="0" applyFont="1" applyFill="1" applyBorder="1" applyAlignment="1">
      <alignment horizontal="center" vertical="center" wrapText="1"/>
    </xf>
    <xf numFmtId="4" fontId="55" fillId="0" borderId="96" xfId="0" applyNumberFormat="1" applyFont="1" applyBorder="1" applyAlignment="1">
      <alignment horizontal="right" vertical="center" wrapText="1"/>
    </xf>
    <xf numFmtId="4" fontId="55" fillId="0" borderId="97" xfId="0" applyNumberFormat="1" applyFont="1" applyBorder="1" applyAlignment="1">
      <alignment horizontal="right" vertical="center" wrapText="1"/>
    </xf>
    <xf numFmtId="4" fontId="55" fillId="0" borderId="131" xfId="0" applyNumberFormat="1" applyFont="1" applyBorder="1" applyAlignment="1">
      <alignment horizontal="right" vertical="center" wrapText="1"/>
    </xf>
    <xf numFmtId="0" fontId="57" fillId="0" borderId="132" xfId="0" applyFont="1" applyBorder="1" applyAlignment="1">
      <alignment horizontal="right" vertical="center" wrapText="1"/>
    </xf>
    <xf numFmtId="0" fontId="57" fillId="29" borderId="8" xfId="0" applyFont="1" applyFill="1" applyBorder="1" applyAlignment="1">
      <alignment horizontal="right" vertical="center"/>
    </xf>
    <xf numFmtId="0" fontId="57" fillId="29" borderId="0" xfId="0" applyFont="1" applyFill="1" applyAlignment="1">
      <alignment horizontal="right" vertical="center"/>
    </xf>
    <xf numFmtId="44" fontId="68" fillId="0" borderId="148" xfId="200" applyFont="1" applyFill="1" applyBorder="1" applyAlignment="1">
      <alignment vertical="center"/>
    </xf>
    <xf numFmtId="10" fontId="69" fillId="0" borderId="5" xfId="144" applyNumberFormat="1" applyFont="1" applyFill="1" applyBorder="1" applyAlignment="1">
      <alignment horizontal="right" vertical="center"/>
    </xf>
    <xf numFmtId="10" fontId="69" fillId="0" borderId="14" xfId="144" applyNumberFormat="1" applyFont="1" applyFill="1" applyBorder="1" applyAlignment="1">
      <alignment horizontal="right" vertical="center"/>
    </xf>
    <xf numFmtId="0" fontId="3" fillId="28" borderId="34" xfId="0" applyFont="1" applyFill="1" applyBorder="1" applyAlignment="1">
      <alignment horizontal="center" vertical="center"/>
    </xf>
    <xf numFmtId="0" fontId="3" fillId="28" borderId="31" xfId="0" applyFont="1" applyFill="1" applyBorder="1" applyAlignment="1">
      <alignment horizontal="center" vertical="center"/>
    </xf>
    <xf numFmtId="0" fontId="3" fillId="28" borderId="33" xfId="0" applyFont="1" applyFill="1" applyBorder="1" applyAlignment="1">
      <alignment horizontal="center" vertical="center"/>
    </xf>
    <xf numFmtId="10" fontId="3" fillId="28" borderId="34" xfId="144" applyNumberFormat="1" applyFont="1" applyFill="1" applyBorder="1" applyAlignment="1">
      <alignment horizontal="center" vertical="center"/>
    </xf>
    <xf numFmtId="10" fontId="3" fillId="28" borderId="31" xfId="144" applyNumberFormat="1" applyFont="1" applyFill="1" applyBorder="1" applyAlignment="1">
      <alignment horizontal="center" vertical="center"/>
    </xf>
    <xf numFmtId="10" fontId="3" fillId="28" borderId="33" xfId="144" applyNumberFormat="1" applyFont="1" applyFill="1" applyBorder="1" applyAlignment="1">
      <alignment horizontal="center" vertical="center"/>
    </xf>
    <xf numFmtId="16" fontId="3" fillId="28" borderId="34" xfId="0" quotePrefix="1" applyNumberFormat="1" applyFont="1" applyFill="1" applyBorder="1" applyAlignment="1">
      <alignment horizontal="center" vertical="center"/>
    </xf>
    <xf numFmtId="0" fontId="3" fillId="28" borderId="34" xfId="0" applyFont="1" applyFill="1" applyBorder="1" applyAlignment="1">
      <alignment horizontal="left" vertical="center" wrapText="1"/>
    </xf>
    <xf numFmtId="0" fontId="3" fillId="28" borderId="31" xfId="0" applyFont="1" applyFill="1" applyBorder="1" applyAlignment="1">
      <alignment horizontal="left" vertical="center"/>
    </xf>
    <xf numFmtId="0" fontId="3" fillId="28" borderId="33" xfId="0" applyFont="1" applyFill="1" applyBorder="1" applyAlignment="1">
      <alignment horizontal="left" vertical="center"/>
    </xf>
    <xf numFmtId="0" fontId="3" fillId="28" borderId="34" xfId="0" applyFont="1" applyFill="1" applyBorder="1" applyAlignment="1">
      <alignment horizontal="left" vertical="center"/>
    </xf>
    <xf numFmtId="43" fontId="3" fillId="28" borderId="34" xfId="0" applyNumberFormat="1" applyFont="1" applyFill="1" applyBorder="1" applyAlignment="1">
      <alignment horizontal="center" vertical="center"/>
    </xf>
    <xf numFmtId="10" fontId="3" fillId="28" borderId="34" xfId="144" quotePrefix="1" applyNumberFormat="1" applyFont="1" applyFill="1" applyBorder="1" applyAlignment="1">
      <alignment horizontal="center" vertical="center"/>
    </xf>
    <xf numFmtId="14" fontId="3" fillId="28" borderId="34" xfId="0" quotePrefix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7" fillId="29" borderId="54" xfId="0" applyFont="1" applyFill="1" applyBorder="1" applyAlignment="1">
      <alignment horizontal="center" vertical="center" wrapText="1"/>
    </xf>
    <xf numFmtId="0" fontId="47" fillId="29" borderId="57" xfId="0" applyFont="1" applyFill="1" applyBorder="1" applyAlignment="1">
      <alignment horizontal="center" vertical="center" wrapText="1"/>
    </xf>
    <xf numFmtId="0" fontId="47" fillId="29" borderId="125" xfId="0" applyFont="1" applyFill="1" applyBorder="1" applyAlignment="1">
      <alignment horizontal="center" vertical="center" wrapText="1"/>
    </xf>
    <xf numFmtId="0" fontId="47" fillId="29" borderId="126" xfId="0" applyFont="1" applyFill="1" applyBorder="1" applyAlignment="1">
      <alignment horizontal="center" vertical="center" wrapText="1"/>
    </xf>
    <xf numFmtId="0" fontId="47" fillId="29" borderId="93" xfId="0" applyFont="1" applyFill="1" applyBorder="1" applyAlignment="1">
      <alignment horizontal="center" vertical="center" wrapText="1"/>
    </xf>
    <xf numFmtId="0" fontId="47" fillId="29" borderId="18" xfId="0" applyFont="1" applyFill="1" applyBorder="1" applyAlignment="1">
      <alignment horizontal="center" vertical="center" wrapText="1"/>
    </xf>
    <xf numFmtId="0" fontId="47" fillId="29" borderId="95" xfId="0" applyFont="1" applyFill="1" applyBorder="1" applyAlignment="1">
      <alignment horizontal="center" vertical="center" wrapText="1"/>
    </xf>
    <xf numFmtId="0" fontId="47" fillId="29" borderId="10" xfId="0" applyFont="1" applyFill="1" applyBorder="1" applyAlignment="1">
      <alignment horizontal="center" vertical="center" wrapText="1"/>
    </xf>
    <xf numFmtId="0" fontId="47" fillId="29" borderId="128" xfId="0" applyFont="1" applyFill="1" applyBorder="1" applyAlignment="1">
      <alignment horizontal="center" vertical="center" wrapText="1"/>
    </xf>
    <xf numFmtId="0" fontId="47" fillId="29" borderId="122" xfId="0" applyFont="1" applyFill="1" applyBorder="1" applyAlignment="1">
      <alignment horizontal="center" vertical="center" wrapText="1"/>
    </xf>
    <xf numFmtId="173" fontId="34" fillId="0" borderId="0" xfId="92" applyFont="1" applyAlignment="1">
      <alignment horizontal="left" vertical="center" wrapText="1"/>
    </xf>
    <xf numFmtId="0" fontId="47" fillId="0" borderId="90" xfId="0" applyFont="1" applyBorder="1" applyAlignment="1">
      <alignment horizontal="left" vertical="center" wrapText="1"/>
    </xf>
    <xf numFmtId="0" fontId="47" fillId="0" borderId="124" xfId="0" applyFont="1" applyBorder="1" applyAlignment="1">
      <alignment horizontal="left" vertical="center" wrapText="1"/>
    </xf>
    <xf numFmtId="0" fontId="42" fillId="29" borderId="8" xfId="0" applyFont="1" applyFill="1" applyBorder="1" applyAlignment="1">
      <alignment horizontal="right" vertical="center"/>
    </xf>
    <xf numFmtId="0" fontId="42" fillId="29" borderId="0" xfId="0" applyFont="1" applyFill="1" applyAlignment="1">
      <alignment horizontal="right" vertical="center"/>
    </xf>
    <xf numFmtId="0" fontId="48" fillId="0" borderId="153" xfId="0" applyFont="1" applyBorder="1" applyAlignment="1">
      <alignment horizontal="left" vertical="center"/>
    </xf>
    <xf numFmtId="0" fontId="48" fillId="0" borderId="154" xfId="0" applyFont="1" applyBorder="1" applyAlignment="1">
      <alignment horizontal="left" vertical="center"/>
    </xf>
    <xf numFmtId="0" fontId="48" fillId="0" borderId="87" xfId="0" applyFont="1" applyBorder="1" applyAlignment="1">
      <alignment horizontal="left" vertical="center" wrapText="1"/>
    </xf>
    <xf numFmtId="0" fontId="48" fillId="0" borderId="14" xfId="0" applyFont="1" applyBorder="1" applyAlignment="1">
      <alignment horizontal="left" vertical="center" wrapText="1"/>
    </xf>
    <xf numFmtId="0" fontId="53" fillId="29" borderId="55" xfId="0" applyFont="1" applyFill="1" applyBorder="1" applyAlignment="1">
      <alignment horizontal="center" vertical="center" wrapText="1"/>
    </xf>
    <xf numFmtId="0" fontId="53" fillId="29" borderId="64" xfId="0" applyFont="1" applyFill="1" applyBorder="1" applyAlignment="1">
      <alignment horizontal="center" vertical="center" wrapText="1"/>
    </xf>
    <xf numFmtId="0" fontId="53" fillId="29" borderId="54" xfId="0" applyFont="1" applyFill="1" applyBorder="1" applyAlignment="1">
      <alignment horizontal="center" vertical="center"/>
    </xf>
    <xf numFmtId="0" fontId="53" fillId="29" borderId="55" xfId="0" applyFont="1" applyFill="1" applyBorder="1" applyAlignment="1">
      <alignment horizontal="center" vertical="center"/>
    </xf>
    <xf numFmtId="0" fontId="53" fillId="29" borderId="129" xfId="0" applyFont="1" applyFill="1" applyBorder="1" applyAlignment="1">
      <alignment horizontal="center" vertical="center"/>
    </xf>
    <xf numFmtId="0" fontId="53" fillId="29" borderId="62" xfId="0" applyFont="1" applyFill="1" applyBorder="1" applyAlignment="1">
      <alignment horizontal="center" vertical="center" wrapText="1"/>
    </xf>
    <xf numFmtId="0" fontId="53" fillId="29" borderId="133" xfId="0" applyFont="1" applyFill="1" applyBorder="1" applyAlignment="1">
      <alignment horizontal="center" vertical="center" wrapText="1"/>
    </xf>
    <xf numFmtId="0" fontId="53" fillId="29" borderId="122" xfId="0" applyFont="1" applyFill="1" applyBorder="1" applyAlignment="1">
      <alignment horizontal="center" vertical="center" wrapText="1"/>
    </xf>
    <xf numFmtId="0" fontId="53" fillId="29" borderId="125" xfId="0" applyFont="1" applyFill="1" applyBorder="1" applyAlignment="1">
      <alignment horizontal="center" vertical="center" wrapText="1"/>
    </xf>
    <xf numFmtId="0" fontId="53" fillId="29" borderId="56" xfId="0" applyFont="1" applyFill="1" applyBorder="1" applyAlignment="1">
      <alignment horizontal="center" vertical="center" wrapText="1"/>
    </xf>
    <xf numFmtId="0" fontId="53" fillId="29" borderId="65" xfId="0" applyFont="1" applyFill="1" applyBorder="1" applyAlignment="1">
      <alignment horizontal="center" vertical="center" wrapText="1"/>
    </xf>
    <xf numFmtId="0" fontId="53" fillId="29" borderId="54" xfId="0" applyFont="1" applyFill="1" applyBorder="1" applyAlignment="1">
      <alignment horizontal="center" vertical="center" wrapText="1"/>
    </xf>
    <xf numFmtId="0" fontId="53" fillId="29" borderId="63" xfId="0" applyFont="1" applyFill="1" applyBorder="1" applyAlignment="1">
      <alignment horizontal="center" vertical="center" wrapText="1"/>
    </xf>
    <xf numFmtId="43" fontId="53" fillId="29" borderId="70" xfId="1" applyFont="1" applyFill="1" applyBorder="1" applyAlignment="1">
      <alignment horizontal="center" vertical="center" wrapText="1"/>
    </xf>
    <xf numFmtId="43" fontId="53" fillId="29" borderId="71" xfId="1" applyFont="1" applyFill="1" applyBorder="1" applyAlignment="1">
      <alignment horizontal="center" vertical="center" wrapText="1"/>
    </xf>
    <xf numFmtId="0" fontId="57" fillId="29" borderId="54" xfId="0" applyFont="1" applyFill="1" applyBorder="1" applyAlignment="1">
      <alignment horizontal="center" vertical="center"/>
    </xf>
    <xf numFmtId="0" fontId="57" fillId="29" borderId="55" xfId="0" applyFont="1" applyFill="1" applyBorder="1" applyAlignment="1">
      <alignment horizontal="center" vertical="center"/>
    </xf>
    <xf numFmtId="0" fontId="57" fillId="29" borderId="129" xfId="0" applyFont="1" applyFill="1" applyBorder="1" applyAlignment="1">
      <alignment horizontal="center" vertical="center"/>
    </xf>
    <xf numFmtId="173" fontId="59" fillId="0" borderId="0" xfId="92" applyFont="1" applyAlignment="1">
      <alignment horizontal="left" vertical="center" wrapText="1"/>
    </xf>
    <xf numFmtId="0" fontId="66" fillId="32" borderId="0" xfId="0" applyFont="1" applyFill="1" applyAlignment="1">
      <alignment horizontal="right" vertical="top" wrapText="1"/>
    </xf>
    <xf numFmtId="0" fontId="67" fillId="32" borderId="0" xfId="0" applyFont="1" applyFill="1" applyAlignment="1">
      <alignment horizontal="right" vertical="top" wrapText="1"/>
    </xf>
    <xf numFmtId="0" fontId="67" fillId="32" borderId="0" xfId="0" applyFont="1" applyFill="1" applyAlignment="1">
      <alignment horizontal="left" vertical="top" wrapText="1"/>
    </xf>
    <xf numFmtId="4" fontId="67" fillId="32" borderId="0" xfId="0" applyNumberFormat="1" applyFont="1" applyFill="1" applyAlignment="1">
      <alignment horizontal="right" vertical="top" wrapText="1"/>
    </xf>
    <xf numFmtId="0" fontId="65" fillId="33" borderId="142" xfId="0" applyFont="1" applyFill="1" applyBorder="1" applyAlignment="1">
      <alignment horizontal="left" vertical="top" wrapText="1"/>
    </xf>
    <xf numFmtId="0" fontId="66" fillId="34" borderId="142" xfId="0" applyFont="1" applyFill="1" applyBorder="1" applyAlignment="1">
      <alignment horizontal="left" vertical="top" wrapText="1"/>
    </xf>
    <xf numFmtId="0" fontId="66" fillId="35" borderId="142" xfId="0" applyFont="1" applyFill="1" applyBorder="1" applyAlignment="1">
      <alignment horizontal="left" vertical="top" wrapText="1"/>
    </xf>
    <xf numFmtId="0" fontId="64" fillId="32" borderId="142" xfId="0" applyFont="1" applyFill="1" applyBorder="1" applyAlignment="1">
      <alignment horizontal="left" vertical="top" wrapText="1"/>
    </xf>
    <xf numFmtId="0" fontId="34" fillId="32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4" fillId="32" borderId="0" xfId="0" applyFont="1" applyFill="1" applyAlignment="1">
      <alignment horizontal="center" wrapText="1"/>
    </xf>
    <xf numFmtId="0" fontId="0" fillId="0" borderId="0" xfId="0"/>
    <xf numFmtId="10" fontId="30" fillId="0" borderId="117" xfId="195" applyNumberFormat="1" applyFont="1" applyFill="1" applyBorder="1" applyAlignment="1">
      <alignment horizontal="center" vertical="center"/>
    </xf>
    <xf numFmtId="10" fontId="30" fillId="0" borderId="118" xfId="195" applyNumberFormat="1" applyFont="1" applyFill="1" applyBorder="1" applyAlignment="1">
      <alignment horizontal="center" vertical="center"/>
    </xf>
    <xf numFmtId="10" fontId="30" fillId="0" borderId="119" xfId="195" applyNumberFormat="1" applyFont="1" applyFill="1" applyBorder="1" applyAlignment="1">
      <alignment horizontal="center" vertical="center"/>
    </xf>
    <xf numFmtId="4" fontId="30" fillId="0" borderId="112" xfId="22" applyNumberFormat="1" applyFont="1" applyFill="1" applyBorder="1" applyAlignment="1">
      <alignment horizontal="center" vertical="center"/>
    </xf>
    <xf numFmtId="4" fontId="30" fillId="0" borderId="113" xfId="22" applyNumberFormat="1" applyFont="1" applyFill="1" applyBorder="1" applyAlignment="1">
      <alignment horizontal="center" vertical="center"/>
    </xf>
    <xf numFmtId="4" fontId="30" fillId="0" borderId="114" xfId="22" applyNumberFormat="1" applyFont="1" applyFill="1" applyBorder="1" applyAlignment="1">
      <alignment horizontal="center" vertical="center"/>
    </xf>
    <xf numFmtId="10" fontId="30" fillId="4" borderId="117" xfId="195" applyNumberFormat="1" applyFont="1" applyFill="1" applyBorder="1" applyAlignment="1">
      <alignment horizontal="center" vertical="center"/>
    </xf>
    <xf numFmtId="10" fontId="30" fillId="4" borderId="118" xfId="195" applyNumberFormat="1" applyFont="1" applyFill="1" applyBorder="1" applyAlignment="1">
      <alignment horizontal="center" vertical="center"/>
    </xf>
    <xf numFmtId="10" fontId="30" fillId="4" borderId="119" xfId="195" applyNumberFormat="1" applyFont="1" applyFill="1" applyBorder="1" applyAlignment="1">
      <alignment horizontal="center" vertical="center"/>
    </xf>
    <xf numFmtId="4" fontId="30" fillId="4" borderId="112" xfId="22" applyNumberFormat="1" applyFont="1" applyFill="1" applyBorder="1" applyAlignment="1">
      <alignment horizontal="center" vertical="center"/>
    </xf>
    <xf numFmtId="4" fontId="30" fillId="4" borderId="113" xfId="22" applyNumberFormat="1" applyFont="1" applyFill="1" applyBorder="1" applyAlignment="1">
      <alignment horizontal="center" vertical="center"/>
    </xf>
    <xf numFmtId="4" fontId="30" fillId="4" borderId="114" xfId="22" applyNumberFormat="1" applyFont="1" applyFill="1" applyBorder="1" applyAlignment="1">
      <alignment horizontal="center" vertical="center"/>
    </xf>
    <xf numFmtId="4" fontId="34" fillId="27" borderId="78" xfId="22" applyNumberFormat="1" applyFont="1" applyFill="1" applyBorder="1" applyAlignment="1">
      <alignment horizontal="center" vertical="center"/>
    </xf>
    <xf numFmtId="4" fontId="34" fillId="27" borderId="106" xfId="22" applyNumberFormat="1" applyFont="1" applyFill="1" applyBorder="1" applyAlignment="1">
      <alignment horizontal="center" vertical="center"/>
    </xf>
    <xf numFmtId="4" fontId="34" fillId="27" borderId="137" xfId="22" applyNumberFormat="1" applyFont="1" applyFill="1" applyBorder="1" applyAlignment="1">
      <alignment horizontal="center" vertical="center"/>
    </xf>
    <xf numFmtId="0" fontId="30" fillId="0" borderId="12" xfId="0" quotePrefix="1" applyFont="1" applyBorder="1" applyAlignment="1">
      <alignment horizontal="center" vertical="center"/>
    </xf>
    <xf numFmtId="0" fontId="30" fillId="0" borderId="109" xfId="0" applyFont="1" applyBorder="1" applyAlignment="1">
      <alignment horizontal="center" vertical="center"/>
    </xf>
    <xf numFmtId="0" fontId="30" fillId="0" borderId="76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30" fillId="0" borderId="108" xfId="0" applyFont="1" applyBorder="1" applyAlignment="1">
      <alignment horizontal="center" vertical="center" wrapText="1"/>
    </xf>
    <xf numFmtId="0" fontId="34" fillId="0" borderId="75" xfId="0" applyFont="1" applyBorder="1" applyAlignment="1">
      <alignment horizontal="center" vertical="center"/>
    </xf>
    <xf numFmtId="0" fontId="34" fillId="0" borderId="107" xfId="0" applyFont="1" applyBorder="1" applyAlignment="1">
      <alignment horizontal="center" vertical="center"/>
    </xf>
    <xf numFmtId="0" fontId="34" fillId="0" borderId="79" xfId="0" applyFont="1" applyBorder="1" applyAlignment="1">
      <alignment horizontal="center" vertical="center"/>
    </xf>
    <xf numFmtId="0" fontId="34" fillId="0" borderId="76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80" xfId="0" applyFont="1" applyBorder="1" applyAlignment="1">
      <alignment horizontal="center" vertical="center" wrapText="1"/>
    </xf>
    <xf numFmtId="0" fontId="34" fillId="0" borderId="83" xfId="0" applyFont="1" applyBorder="1" applyAlignment="1">
      <alignment horizontal="center" vertical="center" wrapText="1"/>
    </xf>
    <xf numFmtId="0" fontId="34" fillId="0" borderId="84" xfId="0" applyFont="1" applyBorder="1" applyAlignment="1">
      <alignment horizontal="center" vertical="center" wrapText="1"/>
    </xf>
    <xf numFmtId="0" fontId="34" fillId="0" borderId="85" xfId="0" applyFont="1" applyBorder="1" applyAlignment="1">
      <alignment horizontal="center" vertical="center" wrapText="1"/>
    </xf>
    <xf numFmtId="0" fontId="34" fillId="0" borderId="144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92" xfId="0" applyFont="1" applyBorder="1" applyAlignment="1">
      <alignment horizontal="center" vertical="center"/>
    </xf>
    <xf numFmtId="4" fontId="30" fillId="4" borderId="135" xfId="22" applyNumberFormat="1" applyFont="1" applyFill="1" applyBorder="1" applyAlignment="1">
      <alignment horizontal="center" vertical="center"/>
    </xf>
    <xf numFmtId="4" fontId="30" fillId="4" borderId="123" xfId="22" applyNumberFormat="1" applyFont="1" applyFill="1" applyBorder="1" applyAlignment="1">
      <alignment horizontal="center" vertical="center"/>
    </xf>
    <xf numFmtId="4" fontId="30" fillId="4" borderId="136" xfId="22" applyNumberFormat="1" applyFont="1" applyFill="1" applyBorder="1" applyAlignment="1">
      <alignment horizontal="center" vertical="center"/>
    </xf>
    <xf numFmtId="0" fontId="34" fillId="0" borderId="7" xfId="0" applyFont="1" applyBorder="1" applyAlignment="1">
      <alignment horizontal="center" vertical="center"/>
    </xf>
    <xf numFmtId="10" fontId="30" fillId="30" borderId="82" xfId="195" applyNumberFormat="1" applyFont="1" applyFill="1" applyBorder="1" applyAlignment="1">
      <alignment horizontal="center" vertical="center"/>
    </xf>
    <xf numFmtId="10" fontId="30" fillId="30" borderId="32" xfId="195" applyNumberFormat="1" applyFont="1" applyFill="1" applyBorder="1" applyAlignment="1">
      <alignment horizontal="center" vertical="center"/>
    </xf>
    <xf numFmtId="10" fontId="30" fillId="30" borderId="19" xfId="195" applyNumberFormat="1" applyFont="1" applyFill="1" applyBorder="1" applyAlignment="1">
      <alignment horizontal="center" vertical="center"/>
    </xf>
    <xf numFmtId="164" fontId="34" fillId="27" borderId="78" xfId="22" applyFont="1" applyFill="1" applyBorder="1" applyAlignment="1">
      <alignment horizontal="center" vertical="center"/>
    </xf>
    <xf numFmtId="164" fontId="34" fillId="27" borderId="106" xfId="22" applyFont="1" applyFill="1" applyBorder="1" applyAlignment="1">
      <alignment horizontal="center" vertical="center"/>
    </xf>
    <xf numFmtId="164" fontId="34" fillId="27" borderId="137" xfId="22" applyFont="1" applyFill="1" applyBorder="1" applyAlignment="1">
      <alignment horizontal="center" vertical="center"/>
    </xf>
    <xf numFmtId="10" fontId="30" fillId="27" borderId="82" xfId="195" applyNumberFormat="1" applyFont="1" applyFill="1" applyBorder="1" applyAlignment="1">
      <alignment horizontal="center" vertical="center"/>
    </xf>
    <xf numFmtId="10" fontId="30" fillId="27" borderId="32" xfId="195" applyNumberFormat="1" applyFont="1" applyFill="1" applyBorder="1" applyAlignment="1">
      <alignment horizontal="center" vertical="center"/>
    </xf>
    <xf numFmtId="10" fontId="30" fillId="27" borderId="19" xfId="195" applyNumberFormat="1" applyFont="1" applyFill="1" applyBorder="1" applyAlignment="1">
      <alignment horizontal="center" vertical="center"/>
    </xf>
    <xf numFmtId="4" fontId="34" fillId="30" borderId="78" xfId="195" applyNumberFormat="1" applyFont="1" applyFill="1" applyBorder="1" applyAlignment="1">
      <alignment horizontal="center" vertical="center"/>
    </xf>
    <xf numFmtId="4" fontId="34" fillId="30" borderId="106" xfId="195" applyNumberFormat="1" applyFont="1" applyFill="1" applyBorder="1" applyAlignment="1">
      <alignment horizontal="center" vertical="center"/>
    </xf>
    <xf numFmtId="4" fontId="34" fillId="30" borderId="137" xfId="195" applyNumberFormat="1" applyFont="1" applyFill="1" applyBorder="1" applyAlignment="1">
      <alignment horizontal="center" vertical="center"/>
    </xf>
    <xf numFmtId="10" fontId="34" fillId="0" borderId="0" xfId="144" applyNumberFormat="1" applyFont="1" applyFill="1" applyAlignment="1" applyProtection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34" fillId="0" borderId="111" xfId="0" applyFont="1" applyBorder="1" applyAlignment="1">
      <alignment horizontal="center" vertical="center" wrapText="1"/>
    </xf>
    <xf numFmtId="10" fontId="30" fillId="30" borderId="81" xfId="195" applyNumberFormat="1" applyFont="1" applyFill="1" applyBorder="1" applyAlignment="1">
      <alignment horizontal="center" vertical="center"/>
    </xf>
    <xf numFmtId="164" fontId="34" fillId="30" borderId="78" xfId="195" applyNumberFormat="1" applyFont="1" applyFill="1" applyBorder="1" applyAlignment="1">
      <alignment horizontal="center" vertical="center"/>
    </xf>
    <xf numFmtId="164" fontId="34" fillId="30" borderId="106" xfId="195" applyNumberFormat="1" applyFont="1" applyFill="1" applyBorder="1" applyAlignment="1">
      <alignment horizontal="center" vertical="center"/>
    </xf>
    <xf numFmtId="164" fontId="34" fillId="30" borderId="137" xfId="195" applyNumberFormat="1" applyFont="1" applyFill="1" applyBorder="1" applyAlignment="1">
      <alignment horizontal="center" vertical="center"/>
    </xf>
    <xf numFmtId="164" fontId="34" fillId="27" borderId="77" xfId="22" applyFont="1" applyFill="1" applyBorder="1" applyAlignment="1">
      <alignment horizontal="center" vertical="center"/>
    </xf>
    <xf numFmtId="10" fontId="30" fillId="27" borderId="81" xfId="195" applyNumberFormat="1" applyFont="1" applyFill="1" applyBorder="1" applyAlignment="1">
      <alignment horizontal="center" vertical="center"/>
    </xf>
    <xf numFmtId="164" fontId="34" fillId="30" borderId="77" xfId="195" applyNumberFormat="1" applyFont="1" applyFill="1" applyBorder="1" applyAlignment="1">
      <alignment horizontal="center" vertical="center"/>
    </xf>
    <xf numFmtId="4" fontId="30" fillId="4" borderId="120" xfId="22" applyNumberFormat="1" applyFont="1" applyFill="1" applyBorder="1" applyAlignment="1">
      <alignment horizontal="center" vertical="center"/>
    </xf>
    <xf numFmtId="10" fontId="30" fillId="4" borderId="121" xfId="195" applyNumberFormat="1" applyFont="1" applyFill="1" applyBorder="1" applyAlignment="1">
      <alignment horizontal="center" vertical="center"/>
    </xf>
    <xf numFmtId="4" fontId="30" fillId="4" borderId="127" xfId="22" applyNumberFormat="1" applyFont="1" applyFill="1" applyBorder="1" applyAlignment="1">
      <alignment horizontal="center" vertical="center"/>
    </xf>
    <xf numFmtId="0" fontId="47" fillId="28" borderId="37" xfId="0" applyFont="1" applyFill="1" applyBorder="1" applyAlignment="1">
      <alignment horizontal="center" vertical="center" wrapText="1"/>
    </xf>
    <xf numFmtId="0" fontId="47" fillId="28" borderId="38" xfId="0" applyFont="1" applyFill="1" applyBorder="1" applyAlignment="1">
      <alignment horizontal="center" vertical="center" wrapText="1"/>
    </xf>
    <xf numFmtId="0" fontId="47" fillId="27" borderId="9" xfId="0" applyFont="1" applyFill="1" applyBorder="1" applyAlignment="1">
      <alignment horizontal="right" vertical="center"/>
    </xf>
    <xf numFmtId="0" fontId="47" fillId="27" borderId="10" xfId="0" applyFont="1" applyFill="1" applyBorder="1" applyAlignment="1">
      <alignment horizontal="right" vertical="center"/>
    </xf>
    <xf numFmtId="0" fontId="47" fillId="27" borderId="15" xfId="0" applyFont="1" applyFill="1" applyBorder="1" applyAlignment="1">
      <alignment horizontal="right" vertical="center"/>
    </xf>
    <xf numFmtId="0" fontId="47" fillId="28" borderId="139" xfId="0" applyFont="1" applyFill="1" applyBorder="1" applyAlignment="1">
      <alignment horizontal="center" vertical="center" wrapText="1"/>
    </xf>
    <xf numFmtId="0" fontId="47" fillId="28" borderId="140" xfId="0" applyFont="1" applyFill="1" applyBorder="1" applyAlignment="1">
      <alignment horizontal="center" vertical="center" wrapText="1"/>
    </xf>
    <xf numFmtId="0" fontId="47" fillId="28" borderId="35" xfId="0" applyFont="1" applyFill="1" applyBorder="1" applyAlignment="1">
      <alignment horizontal="center" vertical="center" wrapText="1"/>
    </xf>
    <xf numFmtId="0" fontId="47" fillId="28" borderId="157" xfId="0" applyFont="1" applyFill="1" applyBorder="1" applyAlignment="1">
      <alignment horizontal="center" vertical="center" wrapText="1"/>
    </xf>
    <xf numFmtId="0" fontId="47" fillId="28" borderId="36" xfId="0" applyFont="1" applyFill="1" applyBorder="1" applyAlignment="1">
      <alignment horizontal="center" vertical="center" wrapText="1"/>
    </xf>
    <xf numFmtId="0" fontId="47" fillId="28" borderId="158" xfId="0" applyFont="1" applyFill="1" applyBorder="1" applyAlignment="1">
      <alignment horizontal="center" vertical="center" wrapText="1"/>
    </xf>
    <xf numFmtId="0" fontId="47" fillId="28" borderId="138" xfId="0" applyFont="1" applyFill="1" applyBorder="1" applyAlignment="1">
      <alignment horizontal="center" vertical="center" wrapText="1"/>
    </xf>
    <xf numFmtId="0" fontId="47" fillId="28" borderId="159" xfId="0" applyFont="1" applyFill="1" applyBorder="1" applyAlignment="1">
      <alignment horizontal="center" vertical="center" wrapText="1"/>
    </xf>
    <xf numFmtId="43" fontId="47" fillId="28" borderId="76" xfId="1" applyFont="1" applyFill="1" applyBorder="1" applyAlignment="1">
      <alignment horizontal="center" vertical="center" wrapText="1"/>
    </xf>
    <xf numFmtId="43" fontId="47" fillId="28" borderId="4" xfId="1" applyFont="1" applyFill="1" applyBorder="1" applyAlignment="1">
      <alignment horizontal="center" vertical="center" wrapText="1"/>
    </xf>
    <xf numFmtId="173" fontId="30" fillId="0" borderId="0" xfId="92" applyFont="1" applyAlignment="1">
      <alignment horizontal="right" vertical="center"/>
    </xf>
    <xf numFmtId="173" fontId="30" fillId="0" borderId="0" xfId="92" applyFont="1" applyAlignment="1">
      <alignment horizontal="justify" vertical="center"/>
    </xf>
    <xf numFmtId="173" fontId="30" fillId="0" borderId="0" xfId="92" applyFont="1" applyAlignment="1">
      <alignment horizontal="center" vertical="center" wrapText="1"/>
    </xf>
    <xf numFmtId="173" fontId="34" fillId="0" borderId="0" xfId="92" applyFont="1" applyAlignment="1">
      <alignment horizontal="center" vertical="center"/>
    </xf>
    <xf numFmtId="177" fontId="30" fillId="0" borderId="18" xfId="195" applyNumberFormat="1" applyFont="1" applyFill="1" applyBorder="1" applyAlignment="1" applyProtection="1">
      <alignment horizontal="center" vertical="center"/>
    </xf>
    <xf numFmtId="173" fontId="45" fillId="0" borderId="0" xfId="92" applyFont="1" applyAlignment="1">
      <alignment horizontal="center" vertical="center" wrapText="1"/>
    </xf>
    <xf numFmtId="176" fontId="30" fillId="0" borderId="0" xfId="190" applyNumberFormat="1" applyFont="1" applyFill="1" applyBorder="1" applyAlignment="1" applyProtection="1">
      <alignment horizontal="center" vertical="center" wrapText="1"/>
      <protection locked="0"/>
    </xf>
    <xf numFmtId="176" fontId="30" fillId="0" borderId="16" xfId="190" applyNumberFormat="1" applyFont="1" applyFill="1" applyBorder="1" applyAlignment="1" applyProtection="1">
      <alignment horizontal="center" vertical="center" wrapText="1"/>
      <protection locked="0"/>
    </xf>
    <xf numFmtId="176" fontId="34" fillId="28" borderId="10" xfId="190" applyNumberFormat="1" applyFont="1" applyFill="1" applyBorder="1" applyAlignment="1" applyProtection="1">
      <alignment horizontal="center" vertical="center" wrapText="1"/>
    </xf>
    <xf numFmtId="176" fontId="34" fillId="28" borderId="11" xfId="190" applyNumberFormat="1" applyFont="1" applyFill="1" applyBorder="1" applyAlignment="1" applyProtection="1">
      <alignment horizontal="center" vertical="center" wrapText="1"/>
    </xf>
    <xf numFmtId="173" fontId="30" fillId="0" borderId="7" xfId="92" applyFont="1" applyBorder="1" applyAlignment="1">
      <alignment horizontal="center" vertical="center" wrapText="1"/>
    </xf>
    <xf numFmtId="173" fontId="30" fillId="0" borderId="18" xfId="92" applyFont="1" applyBorder="1" applyAlignment="1">
      <alignment horizontal="center" vertical="center" wrapText="1"/>
    </xf>
    <xf numFmtId="173" fontId="30" fillId="0" borderId="17" xfId="92" applyFont="1" applyBorder="1" applyAlignment="1">
      <alignment horizontal="center" vertical="center" wrapText="1"/>
    </xf>
    <xf numFmtId="173" fontId="1" fillId="0" borderId="0" xfId="92" applyFont="1" applyAlignment="1">
      <alignment horizontal="left" vertical="center" wrapText="1"/>
    </xf>
    <xf numFmtId="173" fontId="30" fillId="0" borderId="0" xfId="92" applyFont="1" applyAlignment="1">
      <alignment horizontal="left" vertical="center"/>
    </xf>
    <xf numFmtId="10" fontId="30" fillId="0" borderId="0" xfId="144" applyNumberFormat="1" applyFont="1" applyFill="1" applyBorder="1" applyAlignment="1" applyProtection="1">
      <alignment horizontal="left" vertical="center"/>
      <protection locked="0"/>
    </xf>
    <xf numFmtId="173" fontId="30" fillId="0" borderId="0" xfId="92" applyFont="1" applyAlignment="1" applyProtection="1">
      <alignment horizontal="left" vertical="center"/>
      <protection locked="0"/>
    </xf>
    <xf numFmtId="173" fontId="34" fillId="29" borderId="7" xfId="92" applyFont="1" applyFill="1" applyBorder="1" applyAlignment="1">
      <alignment horizontal="center" vertical="center"/>
    </xf>
    <xf numFmtId="173" fontId="34" fillId="29" borderId="18" xfId="92" applyFont="1" applyFill="1" applyBorder="1" applyAlignment="1">
      <alignment horizontal="center" vertical="center"/>
    </xf>
    <xf numFmtId="173" fontId="34" fillId="29" borderId="9" xfId="92" applyFont="1" applyFill="1" applyBorder="1" applyAlignment="1">
      <alignment horizontal="center" vertical="center"/>
    </xf>
    <xf numFmtId="173" fontId="34" fillId="29" borderId="10" xfId="92" applyFont="1" applyFill="1" applyBorder="1" applyAlignment="1">
      <alignment horizontal="center" vertical="center"/>
    </xf>
    <xf numFmtId="173" fontId="34" fillId="29" borderId="18" xfId="92" applyFont="1" applyFill="1" applyBorder="1" applyAlignment="1">
      <alignment horizontal="center" vertical="center" wrapText="1"/>
    </xf>
    <xf numFmtId="173" fontId="34" fillId="29" borderId="17" xfId="92" applyFont="1" applyFill="1" applyBorder="1" applyAlignment="1">
      <alignment horizontal="center" vertical="center" wrapText="1"/>
    </xf>
    <xf numFmtId="173" fontId="34" fillId="29" borderId="10" xfId="92" applyFont="1" applyFill="1" applyBorder="1" applyAlignment="1">
      <alignment horizontal="center" vertical="center" wrapText="1"/>
    </xf>
    <xf numFmtId="173" fontId="34" fillId="29" borderId="11" xfId="92" applyFont="1" applyFill="1" applyBorder="1" applyAlignment="1">
      <alignment horizontal="center" vertical="center" wrapText="1"/>
    </xf>
    <xf numFmtId="176" fontId="30" fillId="0" borderId="18" xfId="190" applyNumberFormat="1" applyFont="1" applyFill="1" applyBorder="1" applyAlignment="1" applyProtection="1">
      <alignment horizontal="center" vertical="center" wrapText="1"/>
      <protection locked="0"/>
    </xf>
    <xf numFmtId="176" fontId="30" fillId="0" borderId="17" xfId="190" applyNumberFormat="1" applyFont="1" applyFill="1" applyBorder="1" applyAlignment="1" applyProtection="1">
      <alignment horizontal="center" vertical="center" wrapText="1"/>
      <protection locked="0"/>
    </xf>
    <xf numFmtId="0" fontId="43" fillId="0" borderId="0" xfId="0" applyFont="1" applyAlignment="1">
      <alignment horizontal="center" vertical="center" wrapText="1"/>
    </xf>
    <xf numFmtId="173" fontId="1" fillId="4" borderId="0" xfId="92" applyFont="1" applyFill="1" applyAlignment="1">
      <alignment horizontal="justify" vertical="center" wrapText="1"/>
    </xf>
    <xf numFmtId="0" fontId="43" fillId="0" borderId="0" xfId="0" applyFont="1" applyAlignment="1">
      <alignment horizontal="center" vertical="center"/>
    </xf>
    <xf numFmtId="0" fontId="30" fillId="4" borderId="150" xfId="0" applyFont="1" applyFill="1" applyBorder="1" applyAlignment="1">
      <alignment horizontal="center" vertical="center" wrapText="1"/>
    </xf>
    <xf numFmtId="0" fontId="30" fillId="4" borderId="151" xfId="0" applyFont="1" applyFill="1" applyBorder="1" applyAlignment="1">
      <alignment horizontal="center" vertical="center" wrapText="1"/>
    </xf>
    <xf numFmtId="0" fontId="30" fillId="4" borderId="152" xfId="0" applyFont="1" applyFill="1" applyBorder="1" applyAlignment="1">
      <alignment horizontal="center" vertical="center" wrapText="1"/>
    </xf>
    <xf numFmtId="0" fontId="34" fillId="28" borderId="79" xfId="0" applyFont="1" applyFill="1" applyBorder="1" applyAlignment="1">
      <alignment horizontal="center" vertical="center" wrapText="1"/>
    </xf>
    <xf numFmtId="0" fontId="34" fillId="28" borderId="28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28" borderId="75" xfId="0" applyFont="1" applyFill="1" applyBorder="1" applyAlignment="1">
      <alignment horizontal="center" vertical="center" wrapText="1"/>
    </xf>
    <xf numFmtId="0" fontId="34" fillId="28" borderId="144" xfId="0" applyFont="1" applyFill="1" applyBorder="1" applyAlignment="1">
      <alignment horizontal="center" vertical="center" wrapText="1"/>
    </xf>
    <xf numFmtId="0" fontId="34" fillId="28" borderId="145" xfId="0" applyFont="1" applyFill="1" applyBorder="1" applyAlignment="1">
      <alignment horizontal="center" vertical="center" wrapText="1"/>
    </xf>
    <xf numFmtId="0" fontId="30" fillId="28" borderId="27" xfId="0" applyFont="1" applyFill="1" applyBorder="1" applyAlignment="1">
      <alignment horizontal="center" vertical="center" wrapText="1"/>
    </xf>
    <xf numFmtId="0" fontId="30" fillId="28" borderId="78" xfId="0" applyFont="1" applyFill="1" applyBorder="1" applyAlignment="1">
      <alignment horizontal="center" vertical="center" wrapText="1"/>
    </xf>
    <xf numFmtId="0" fontId="30" fillId="28" borderId="77" xfId="0" applyFont="1" applyFill="1" applyBorder="1" applyAlignment="1">
      <alignment horizontal="center" vertical="center" wrapText="1"/>
    </xf>
    <xf numFmtId="0" fontId="30" fillId="4" borderId="147" xfId="0" applyFont="1" applyFill="1" applyBorder="1" applyAlignment="1">
      <alignment horizontal="center" vertical="center" wrapText="1"/>
    </xf>
    <xf numFmtId="0" fontId="30" fillId="4" borderId="106" xfId="0" applyFont="1" applyFill="1" applyBorder="1" applyAlignment="1">
      <alignment horizontal="center" vertical="center" wrapText="1"/>
    </xf>
    <xf numFmtId="0" fontId="30" fillId="4" borderId="77" xfId="0" applyFont="1" applyFill="1" applyBorder="1" applyAlignment="1">
      <alignment horizontal="center" vertical="center" wrapText="1"/>
    </xf>
    <xf numFmtId="0" fontId="57" fillId="0" borderId="7" xfId="0" applyFont="1" applyBorder="1" applyAlignment="1">
      <alignment horizontal="center" vertical="center"/>
    </xf>
    <xf numFmtId="0" fontId="57" fillId="0" borderId="18" xfId="0" applyFont="1" applyBorder="1" applyAlignment="1">
      <alignment horizontal="center" vertical="center"/>
    </xf>
    <xf numFmtId="0" fontId="57" fillId="0" borderId="8" xfId="0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7" fillId="0" borderId="9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18" xfId="0" applyFont="1" applyBorder="1" applyAlignment="1">
      <alignment horizontal="right" vertical="center"/>
    </xf>
    <xf numFmtId="0" fontId="30" fillId="4" borderId="46" xfId="9" applyFont="1" applyFill="1" applyBorder="1" applyAlignment="1" applyProtection="1">
      <alignment horizontal="justify" vertical="center" wrapText="1"/>
      <protection locked="0"/>
    </xf>
    <xf numFmtId="0" fontId="30" fillId="4" borderId="46" xfId="9" applyFont="1" applyFill="1" applyBorder="1" applyAlignment="1" applyProtection="1">
      <alignment horizontal="justify" vertical="center"/>
      <protection locked="0"/>
    </xf>
    <xf numFmtId="0" fontId="30" fillId="4" borderId="47" xfId="9" applyFont="1" applyFill="1" applyBorder="1" applyAlignment="1" applyProtection="1">
      <alignment horizontal="justify" vertical="center"/>
      <protection locked="0"/>
    </xf>
    <xf numFmtId="0" fontId="30" fillId="4" borderId="49" xfId="9" applyFont="1" applyFill="1" applyBorder="1" applyAlignment="1" applyProtection="1">
      <alignment horizontal="justify" vertical="center" wrapText="1"/>
      <protection locked="0"/>
    </xf>
    <xf numFmtId="0" fontId="30" fillId="4" borderId="49" xfId="9" applyFont="1" applyFill="1" applyBorder="1" applyAlignment="1" applyProtection="1">
      <alignment horizontal="justify" vertical="center"/>
      <protection locked="0"/>
    </xf>
    <xf numFmtId="0" fontId="30" fillId="4" borderId="50" xfId="9" applyFont="1" applyFill="1" applyBorder="1" applyAlignment="1" applyProtection="1">
      <alignment horizontal="justify" vertical="center"/>
      <protection locked="0"/>
    </xf>
    <xf numFmtId="0" fontId="30" fillId="4" borderId="47" xfId="9" applyFont="1" applyFill="1" applyBorder="1" applyAlignment="1" applyProtection="1">
      <alignment horizontal="justify" vertical="center" wrapText="1"/>
      <protection locked="0"/>
    </xf>
    <xf numFmtId="0" fontId="34" fillId="29" borderId="55" xfId="8" applyFont="1" applyFill="1" applyBorder="1" applyAlignment="1">
      <alignment horizontal="center" vertical="center"/>
    </xf>
    <xf numFmtId="0" fontId="34" fillId="29" borderId="58" xfId="8" applyFont="1" applyFill="1" applyBorder="1" applyAlignment="1">
      <alignment horizontal="center" vertical="center"/>
    </xf>
    <xf numFmtId="0" fontId="34" fillId="29" borderId="54" xfId="8" applyFont="1" applyFill="1" applyBorder="1" applyAlignment="1">
      <alignment horizontal="center" vertical="center"/>
    </xf>
    <xf numFmtId="0" fontId="34" fillId="29" borderId="57" xfId="8" applyFont="1" applyFill="1" applyBorder="1" applyAlignment="1">
      <alignment horizontal="center" vertical="center"/>
    </xf>
    <xf numFmtId="4" fontId="34" fillId="29" borderId="56" xfId="26" applyNumberFormat="1" applyFont="1" applyFill="1" applyBorder="1" applyAlignment="1">
      <alignment horizontal="center" vertical="center"/>
    </xf>
    <xf numFmtId="4" fontId="34" fillId="29" borderId="59" xfId="26" applyNumberFormat="1" applyFont="1" applyFill="1" applyBorder="1" applyAlignment="1">
      <alignment horizontal="center" vertical="center"/>
    </xf>
    <xf numFmtId="4" fontId="34" fillId="29" borderId="73" xfId="26" applyNumberFormat="1" applyFont="1" applyFill="1" applyBorder="1" applyAlignment="1">
      <alignment horizontal="center" vertical="center"/>
    </xf>
    <xf numFmtId="4" fontId="34" fillId="29" borderId="68" xfId="26" applyNumberFormat="1" applyFont="1" applyFill="1" applyBorder="1" applyAlignment="1">
      <alignment horizontal="center" vertical="center"/>
    </xf>
    <xf numFmtId="4" fontId="34" fillId="29" borderId="73" xfId="26" applyNumberFormat="1" applyFont="1" applyFill="1" applyBorder="1" applyAlignment="1">
      <alignment horizontal="center" vertical="center" wrapText="1"/>
    </xf>
  </cellXfs>
  <cellStyles count="201">
    <cellStyle name="20% - Ênfase1 2" xfId="52"/>
    <cellStyle name="20% - Ênfase2 2" xfId="53"/>
    <cellStyle name="20% - Ênfase3 2" xfId="54"/>
    <cellStyle name="20% - Ênfase4 2" xfId="55"/>
    <cellStyle name="20% - Ênfase5 2" xfId="56"/>
    <cellStyle name="20% - Ênfase6 2" xfId="57"/>
    <cellStyle name="40% - Ênfase1 2" xfId="58"/>
    <cellStyle name="40% - Ênfase2 2" xfId="59"/>
    <cellStyle name="40% - Ênfase3 2" xfId="60"/>
    <cellStyle name="40% - Ênfase4 2" xfId="61"/>
    <cellStyle name="40% - Ênfase5 2" xfId="62"/>
    <cellStyle name="40% - Ênfase6 2" xfId="63"/>
    <cellStyle name="60% - Ênfase1 2" xfId="64"/>
    <cellStyle name="60% - Ênfase2 2" xfId="65"/>
    <cellStyle name="60% - Ênfase3 2" xfId="66"/>
    <cellStyle name="60% - Ênfase4 2" xfId="67"/>
    <cellStyle name="60% - Ênfase5 2" xfId="68"/>
    <cellStyle name="60% - Ênfase6 2" xfId="69"/>
    <cellStyle name="Bom 2" xfId="70"/>
    <cellStyle name="Cálculo 2" xfId="71"/>
    <cellStyle name="Cancel" xfId="23"/>
    <cellStyle name="Célula de Verificação 2" xfId="72"/>
    <cellStyle name="Célula Vinculada 2" xfId="73"/>
    <cellStyle name="Data" xfId="3"/>
    <cellStyle name="Data 2" xfId="74"/>
    <cellStyle name="Ênfase1 2" xfId="75"/>
    <cellStyle name="Ênfase2 2" xfId="76"/>
    <cellStyle name="Ênfase3 2" xfId="77"/>
    <cellStyle name="Ênfase4 2" xfId="78"/>
    <cellStyle name="Ênfase5 2" xfId="79"/>
    <cellStyle name="Ênfase6 2" xfId="80"/>
    <cellStyle name="Entrada 2" xfId="81"/>
    <cellStyle name="Euro" xfId="4"/>
    <cellStyle name="Euro 2" xfId="82"/>
    <cellStyle name="Fixo" xfId="5"/>
    <cellStyle name="Incorreto 2" xfId="83"/>
    <cellStyle name="Moeda" xfId="200" builtinId="4"/>
    <cellStyle name="Moeda 2" xfId="84"/>
    <cellStyle name="Moeda 3" xfId="85"/>
    <cellStyle name="Moeda 4" xfId="86"/>
    <cellStyle name="Moeda 4 2" xfId="140"/>
    <cellStyle name="Moeda 4 2 2" xfId="198"/>
    <cellStyle name="Moeda 4 3" xfId="169"/>
    <cellStyle name="Neutra 2" xfId="87"/>
    <cellStyle name="Normal" xfId="0" builtinId="0"/>
    <cellStyle name="Normal 10" xfId="121"/>
    <cellStyle name="Normal 10 2" xfId="180"/>
    <cellStyle name="Normal 11" xfId="122"/>
    <cellStyle name="Normal 11 2" xfId="181"/>
    <cellStyle name="Normal 12" xfId="132"/>
    <cellStyle name="Normal 12 2" xfId="142"/>
    <cellStyle name="Normal 12 2 2" xfId="199"/>
    <cellStyle name="Normal 12 3" xfId="191"/>
    <cellStyle name="Normal 2" xfId="6"/>
    <cellStyle name="Normal 2 10" xfId="28"/>
    <cellStyle name="Normal 2 2" xfId="31"/>
    <cellStyle name="Normal 2 2 2" xfId="88"/>
    <cellStyle name="Normal 2 2 2 2" xfId="170"/>
    <cellStyle name="Normal 2 2 3" xfId="152"/>
    <cellStyle name="Normal 2 3" xfId="89"/>
    <cellStyle name="Normal 2 3 2" xfId="171"/>
    <cellStyle name="Normal 2 4" xfId="90"/>
    <cellStyle name="Normal 2 4 2" xfId="172"/>
    <cellStyle name="Normal 2 5" xfId="114"/>
    <cellStyle name="Normal 2 5 2" xfId="141"/>
    <cellStyle name="Normal 2 6" xfId="116"/>
    <cellStyle name="Normal 2 7" xfId="117"/>
    <cellStyle name="Normal 2 8" xfId="119"/>
    <cellStyle name="Normal 2 9" xfId="120"/>
    <cellStyle name="Normal 2_QUANT_HELBOR BELVEDERE R06_Area Estruturada Priscila" xfId="91"/>
    <cellStyle name="Normal 3" xfId="24"/>
    <cellStyle name="Normal 3 2" xfId="92"/>
    <cellStyle name="Normal 3 3" xfId="44"/>
    <cellStyle name="Normal 3 3 10" xfId="124"/>
    <cellStyle name="Normal 3 3 10 2" xfId="134"/>
    <cellStyle name="Normal 3 3 10 2 2" xfId="193"/>
    <cellStyle name="Normal 3 3 10 3" xfId="183"/>
    <cellStyle name="Normal 3 3 11" xfId="125"/>
    <cellStyle name="Normal 3 3 11 2" xfId="184"/>
    <cellStyle name="Normal 3 3 12" xfId="126"/>
    <cellStyle name="Normal 3 3 12 2" xfId="185"/>
    <cellStyle name="Normal 3 3 13" xfId="127"/>
    <cellStyle name="Normal 3 3 13 2" xfId="186"/>
    <cellStyle name="Normal 3 3 14" xfId="128"/>
    <cellStyle name="Normal 3 3 14 2" xfId="187"/>
    <cellStyle name="Normal 3 3 15" xfId="129"/>
    <cellStyle name="Normal 3 3 15 2" xfId="188"/>
    <cellStyle name="Normal 3 3 16" xfId="130"/>
    <cellStyle name="Normal 3 3 16 2" xfId="189"/>
    <cellStyle name="Normal 3 3 17" xfId="161"/>
    <cellStyle name="Normal 3 3 2" xfId="45"/>
    <cellStyle name="Normal 3 3 2 2" xfId="162"/>
    <cellStyle name="Normal 3 3 3" xfId="46"/>
    <cellStyle name="Normal 3 3 3 2" xfId="163"/>
    <cellStyle name="Normal 3 3 4" xfId="47"/>
    <cellStyle name="Normal 3 3 4 2" xfId="164"/>
    <cellStyle name="Normal 3 3 5" xfId="48"/>
    <cellStyle name="Normal 3 3 5 2" xfId="165"/>
    <cellStyle name="Normal 3 3 6" xfId="49"/>
    <cellStyle name="Normal 3 3 6 2" xfId="166"/>
    <cellStyle name="Normal 3 3 7" xfId="50"/>
    <cellStyle name="Normal 3 3 7 2" xfId="167"/>
    <cellStyle name="Normal 3 3 8" xfId="51"/>
    <cellStyle name="Normal 3 3 8 2" xfId="168"/>
    <cellStyle name="Normal 3 3 9" xfId="123"/>
    <cellStyle name="Normal 3 3 9 2" xfId="182"/>
    <cellStyle name="Normal 3 4" xfId="29"/>
    <cellStyle name="Normal 3 4 2" xfId="150"/>
    <cellStyle name="Normal 4" xfId="2"/>
    <cellStyle name="Normal 4 2" xfId="93"/>
    <cellStyle name="Normal 5" xfId="27"/>
    <cellStyle name="Normal 5 2" xfId="95"/>
    <cellStyle name="Normal 5 3" xfId="94"/>
    <cellStyle name="Normal 5 3 2" xfId="173"/>
    <cellStyle name="Normal 5 4" xfId="149"/>
    <cellStyle name="Normal 6" xfId="96"/>
    <cellStyle name="Normal 7" xfId="97"/>
    <cellStyle name="Normal 8" xfId="40"/>
    <cellStyle name="Normal 9" xfId="118"/>
    <cellStyle name="Normal 9 2" xfId="179"/>
    <cellStyle name="Normal_CS-COMP" xfId="7"/>
    <cellStyle name="Normal_modelo_lev_rev_interno" xfId="145"/>
    <cellStyle name="Normal_Plan1 (2)" xfId="8"/>
    <cellStyle name="Normal_Plan1 (4)" xfId="9"/>
    <cellStyle name="Normal_RESESTR (2)" xfId="10"/>
    <cellStyle name="Nota 2" xfId="98"/>
    <cellStyle name="Percentual" xfId="11"/>
    <cellStyle name="Ponto" xfId="12"/>
    <cellStyle name="Porcentagem" xfId="144" builtinId="5"/>
    <cellStyle name="Porcentagem 2" xfId="14"/>
    <cellStyle name="Porcentagem 2 2" xfId="33"/>
    <cellStyle name="Porcentagem 2 2 2" xfId="136"/>
    <cellStyle name="Porcentagem 2 2 2 2" xfId="195"/>
    <cellStyle name="Porcentagem 2 2 3" xfId="154"/>
    <cellStyle name="Porcentagem 2 3" xfId="115"/>
    <cellStyle name="Porcentagem 2 4" xfId="32"/>
    <cellStyle name="Porcentagem 2 4 2" xfId="153"/>
    <cellStyle name="Porcentagem 3" xfId="13"/>
    <cellStyle name="Porcentagem 3 2" xfId="100"/>
    <cellStyle name="Porcentagem 3 2 2" xfId="34"/>
    <cellStyle name="Porcentagem 3 2 2 2" xfId="135"/>
    <cellStyle name="Porcentagem 3 2 2 2 2" xfId="194"/>
    <cellStyle name="Porcentagem 3 2 2 3" xfId="155"/>
    <cellStyle name="Porcentagem 3 2 3" xfId="174"/>
    <cellStyle name="Porcentagem 3 3" xfId="101"/>
    <cellStyle name="Porcentagem 3 3 2" xfId="175"/>
    <cellStyle name="Porcentagem 3 4" xfId="99"/>
    <cellStyle name="Porcentagem 3 5" xfId="146"/>
    <cellStyle name="Saída 2" xfId="102"/>
    <cellStyle name="Separador de milhares 2" xfId="22"/>
    <cellStyle name="Separador de milhares 2 2" xfId="35"/>
    <cellStyle name="Separador de milhares 2 2 2" xfId="36"/>
    <cellStyle name="Separador de milhares 2 2 2 2" xfId="138"/>
    <cellStyle name="Separador de milhares 2 2 3" xfId="103"/>
    <cellStyle name="Separador de milhares 2 2 4" xfId="37"/>
    <cellStyle name="Separador de milhares 2 2 4 2" xfId="26"/>
    <cellStyle name="Separador de milhares 2 2 4 2 2" xfId="148"/>
    <cellStyle name="Separador de milhares 2 2 4 3" xfId="157"/>
    <cellStyle name="Separador de milhares 2 2 5" xfId="156"/>
    <cellStyle name="Separador de milhares 2 3" xfId="41"/>
    <cellStyle name="Separador de milhares 2 4" xfId="42"/>
    <cellStyle name="Separador de milhares 2 4 2" xfId="137"/>
    <cellStyle name="Separador de milhares 2 4 2 2" xfId="196"/>
    <cellStyle name="Separador de milhares 2 4 3" xfId="159"/>
    <cellStyle name="Separador de milhares 3" xfId="25"/>
    <cellStyle name="Separador de milhares 3 2" xfId="38"/>
    <cellStyle name="Separador de milhares 3 2 2" xfId="43"/>
    <cellStyle name="Separador de milhares 3 2 2 2" xfId="133"/>
    <cellStyle name="Separador de milhares 3 2 2 2 2" xfId="192"/>
    <cellStyle name="Separador de milhares 3 2 2 3" xfId="160"/>
    <cellStyle name="Separador de milhares 3 2 3" xfId="158"/>
    <cellStyle name="Separador de milhares 3 3" xfId="104"/>
    <cellStyle name="Separador de milhares 3 3 2" xfId="176"/>
    <cellStyle name="Separador de milhares 3 4" xfId="30"/>
    <cellStyle name="Separador de milhares 3 4 2" xfId="151"/>
    <cellStyle name="Separador de milhares 4" xfId="15"/>
    <cellStyle name="Separador de milhares 4 2" xfId="39"/>
    <cellStyle name="Separador de milhares 4 3" xfId="139"/>
    <cellStyle name="Separador de milhares 4 3 2" xfId="197"/>
    <cellStyle name="Separador de milhares 4 4" xfId="147"/>
    <cellStyle name="Separador de milhares 5" xfId="105"/>
    <cellStyle name="Separador de milhares 5 2" xfId="106"/>
    <cellStyle name="Separador de milhares 5 3" xfId="177"/>
    <cellStyle name="Separador de milhares 6" xfId="107"/>
    <cellStyle name="Separador de milhares 6 2" xfId="178"/>
    <cellStyle name="Separador de milhares 7" xfId="108"/>
    <cellStyle name="Separador de milhares 8" xfId="143"/>
    <cellStyle name="Texto de Aviso 2" xfId="109"/>
    <cellStyle name="Texto Explicativo 2" xfId="110"/>
    <cellStyle name="Título 1 2" xfId="16"/>
    <cellStyle name="Título 2 2" xfId="17"/>
    <cellStyle name="Título 3 2" xfId="111"/>
    <cellStyle name="Título 4 2" xfId="112"/>
    <cellStyle name="Título 5" xfId="113"/>
    <cellStyle name="Titulo1" xfId="18"/>
    <cellStyle name="Titulo2" xfId="19"/>
    <cellStyle name="titulos" xfId="20"/>
    <cellStyle name="Total 2" xfId="21"/>
    <cellStyle name="Vírgula" xfId="1" builtinId="3"/>
    <cellStyle name="Vírgula 2" xfId="131"/>
    <cellStyle name="Vírgula 2 2" xfId="190"/>
  </cellStyles>
  <dxfs count="8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F8F8F8"/>
      <color rgb="FFEAEAEA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56030</xdr:colOff>
      <xdr:row>0</xdr:row>
      <xdr:rowOff>67236</xdr:rowOff>
    </xdr:from>
    <xdr:to>
      <xdr:col>1</xdr:col>
      <xdr:colOff>422463</xdr:colOff>
      <xdr:row>4</xdr:row>
      <xdr:rowOff>33618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089" y="67236"/>
          <a:ext cx="971550" cy="7283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81242</xdr:rowOff>
    </xdr:from>
    <xdr:to>
      <xdr:col>2</xdr:col>
      <xdr:colOff>485775</xdr:colOff>
      <xdr:row>5</xdr:row>
      <xdr:rowOff>71718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1242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4</xdr:col>
      <xdr:colOff>95250</xdr:colOff>
      <xdr:row>5</xdr:row>
      <xdr:rowOff>66676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0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209550</xdr:colOff>
      <xdr:row>36</xdr:row>
      <xdr:rowOff>104775</xdr:rowOff>
    </xdr:from>
    <xdr:to>
      <xdr:col>13</xdr:col>
      <xdr:colOff>95250</xdr:colOff>
      <xdr:row>38</xdr:row>
      <xdr:rowOff>12038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7896225"/>
          <a:ext cx="2571750" cy="478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44824</xdr:colOff>
      <xdr:row>0</xdr:row>
      <xdr:rowOff>44824</xdr:rowOff>
    </xdr:from>
    <xdr:to>
      <xdr:col>4</xdr:col>
      <xdr:colOff>145117</xdr:colOff>
      <xdr:row>6</xdr:row>
      <xdr:rowOff>19612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24" y="44824"/>
          <a:ext cx="1024218" cy="717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4</xdr:col>
      <xdr:colOff>95250</xdr:colOff>
      <xdr:row>5</xdr:row>
      <xdr:rowOff>66676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0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209550</xdr:colOff>
      <xdr:row>36</xdr:row>
      <xdr:rowOff>104775</xdr:rowOff>
    </xdr:from>
    <xdr:to>
      <xdr:col>13</xdr:col>
      <xdr:colOff>95250</xdr:colOff>
      <xdr:row>38</xdr:row>
      <xdr:rowOff>12038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7896225"/>
          <a:ext cx="2571750" cy="478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44824</xdr:colOff>
      <xdr:row>0</xdr:row>
      <xdr:rowOff>44824</xdr:rowOff>
    </xdr:from>
    <xdr:to>
      <xdr:col>4</xdr:col>
      <xdr:colOff>145117</xdr:colOff>
      <xdr:row>6</xdr:row>
      <xdr:rowOff>19612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24" y="44824"/>
          <a:ext cx="1024218" cy="717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81642</xdr:colOff>
      <xdr:row>0</xdr:row>
      <xdr:rowOff>81642</xdr:rowOff>
    </xdr:from>
    <xdr:to>
      <xdr:col>2</xdr:col>
      <xdr:colOff>444072</xdr:colOff>
      <xdr:row>5</xdr:row>
      <xdr:rowOff>78922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C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9" y="81642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81242</xdr:rowOff>
    </xdr:from>
    <xdr:to>
      <xdr:col>2</xdr:col>
      <xdr:colOff>504825</xdr:colOff>
      <xdr:row>5</xdr:row>
      <xdr:rowOff>71718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71742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81242</xdr:rowOff>
    </xdr:from>
    <xdr:to>
      <xdr:col>2</xdr:col>
      <xdr:colOff>485775</xdr:colOff>
      <xdr:row>5</xdr:row>
      <xdr:rowOff>71718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1242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47625</xdr:rowOff>
    </xdr:from>
    <xdr:to>
      <xdr:col>2</xdr:col>
      <xdr:colOff>400050</xdr:colOff>
      <xdr:row>4</xdr:row>
      <xdr:rowOff>9526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47625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28575</xdr:colOff>
      <xdr:row>0</xdr:row>
      <xdr:rowOff>57150</xdr:rowOff>
    </xdr:from>
    <xdr:to>
      <xdr:col>2</xdr:col>
      <xdr:colOff>419100</xdr:colOff>
      <xdr:row>4</xdr:row>
      <xdr:rowOff>123826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57150"/>
          <a:ext cx="1019175" cy="7143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56030</xdr:colOff>
      <xdr:row>0</xdr:row>
      <xdr:rowOff>56030</xdr:rowOff>
    </xdr:from>
    <xdr:to>
      <xdr:col>2</xdr:col>
      <xdr:colOff>366433</xdr:colOff>
      <xdr:row>5</xdr:row>
      <xdr:rowOff>49307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59" y="56030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89648</xdr:colOff>
      <xdr:row>0</xdr:row>
      <xdr:rowOff>100854</xdr:rowOff>
    </xdr:from>
    <xdr:to>
      <xdr:col>1</xdr:col>
      <xdr:colOff>1061198</xdr:colOff>
      <xdr:row>5</xdr:row>
      <xdr:rowOff>94131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7" y="100854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4</xdr:col>
      <xdr:colOff>95250</xdr:colOff>
      <xdr:row>6</xdr:row>
      <xdr:rowOff>133350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0"/>
          <a:ext cx="971550" cy="800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209550</xdr:colOff>
      <xdr:row>36</xdr:row>
      <xdr:rowOff>104775</xdr:rowOff>
    </xdr:from>
    <xdr:to>
      <xdr:col>13</xdr:col>
      <xdr:colOff>95250</xdr:colOff>
      <xdr:row>38</xdr:row>
      <xdr:rowOff>12038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7896225"/>
          <a:ext cx="2571750" cy="478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4</xdr:col>
      <xdr:colOff>95250</xdr:colOff>
      <xdr:row>6</xdr:row>
      <xdr:rowOff>66675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0"/>
          <a:ext cx="971550" cy="7334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209550</xdr:colOff>
      <xdr:row>36</xdr:row>
      <xdr:rowOff>104775</xdr:rowOff>
    </xdr:from>
    <xdr:to>
      <xdr:col>13</xdr:col>
      <xdr:colOff>95250</xdr:colOff>
      <xdr:row>38</xdr:row>
      <xdr:rowOff>12038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7896225"/>
          <a:ext cx="2571750" cy="478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89648</xdr:colOff>
      <xdr:row>0</xdr:row>
      <xdr:rowOff>78442</xdr:rowOff>
    </xdr:from>
    <xdr:to>
      <xdr:col>2</xdr:col>
      <xdr:colOff>456081</xdr:colOff>
      <xdr:row>6</xdr:row>
      <xdr:rowOff>72279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8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7" y="78442"/>
          <a:ext cx="971550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theme="6"/>
  </sheetPr>
  <dimension ref="A1:V41"/>
  <sheetViews>
    <sheetView showGridLines="0" view="pageBreakPreview" zoomScaleNormal="100" zoomScaleSheetLayoutView="100" workbookViewId="0">
      <selection activeCell="R24" sqref="R24"/>
    </sheetView>
  </sheetViews>
  <sheetFormatPr defaultColWidth="9.140625" defaultRowHeight="15" x14ac:dyDescent="0.25"/>
  <cols>
    <col min="1" max="3" width="9.140625" style="7"/>
    <col min="4" max="4" width="1.85546875" style="7" customWidth="1"/>
    <col min="5" max="6" width="9.140625" style="7"/>
    <col min="7" max="7" width="10.85546875" style="7" customWidth="1"/>
    <col min="8" max="8" width="1.85546875" style="7" customWidth="1"/>
    <col min="9" max="11" width="9.140625" style="7"/>
    <col min="12" max="12" width="1.85546875" style="7" customWidth="1"/>
    <col min="13" max="13" width="9.140625" style="7" customWidth="1"/>
    <col min="14" max="14" width="1.85546875" style="7" customWidth="1"/>
    <col min="15" max="16384" width="9.140625" style="7"/>
  </cols>
  <sheetData>
    <row r="1" spans="1:22" x14ac:dyDescent="0.25">
      <c r="A1" s="422"/>
      <c r="B1" s="422"/>
      <c r="M1" s="422"/>
      <c r="N1" s="422"/>
      <c r="O1" s="422"/>
    </row>
    <row r="2" spans="1:22" x14ac:dyDescent="0.25">
      <c r="A2" s="422"/>
      <c r="B2" s="422"/>
      <c r="M2" s="422"/>
      <c r="N2" s="422"/>
      <c r="O2" s="422"/>
    </row>
    <row r="3" spans="1:22" x14ac:dyDescent="0.25">
      <c r="A3" s="422"/>
      <c r="B3" s="422"/>
      <c r="M3" s="422"/>
      <c r="N3" s="422"/>
      <c r="O3" s="422"/>
    </row>
    <row r="4" spans="1:22" x14ac:dyDescent="0.25">
      <c r="A4" s="422"/>
      <c r="B4" s="422"/>
      <c r="M4" s="422"/>
      <c r="N4" s="422"/>
      <c r="O4" s="422"/>
    </row>
    <row r="5" spans="1:22" x14ac:dyDescent="0.25">
      <c r="A5" s="422"/>
      <c r="B5" s="422"/>
      <c r="M5" s="422"/>
      <c r="N5" s="422"/>
      <c r="O5" s="422"/>
    </row>
    <row r="6" spans="1:22" x14ac:dyDescent="0.25">
      <c r="A6" s="422"/>
      <c r="B6" s="422"/>
      <c r="E6"/>
      <c r="M6" s="422"/>
      <c r="N6" s="422"/>
      <c r="O6" s="422"/>
    </row>
    <row r="7" spans="1:22" x14ac:dyDescent="0.25">
      <c r="A7" s="422"/>
      <c r="B7" s="422"/>
      <c r="M7" s="422"/>
      <c r="N7" s="422"/>
      <c r="O7" s="422"/>
    </row>
    <row r="8" spans="1:22" x14ac:dyDescent="0.25">
      <c r="V8"/>
    </row>
    <row r="10" spans="1:22" x14ac:dyDescent="0.25">
      <c r="A10" s="423" t="s">
        <v>56</v>
      </c>
      <c r="B10" s="423"/>
      <c r="C10" s="423"/>
      <c r="D10" s="423"/>
      <c r="E10" s="423"/>
      <c r="F10" s="423"/>
      <c r="G10" s="423"/>
      <c r="H10" s="423"/>
      <c r="I10" s="423"/>
      <c r="J10" s="423"/>
      <c r="K10" s="423"/>
      <c r="L10" s="423"/>
      <c r="M10" s="423"/>
      <c r="N10" s="423"/>
      <c r="O10" s="423"/>
    </row>
    <row r="12" spans="1:22" x14ac:dyDescent="0.25">
      <c r="A12" s="14" t="s">
        <v>57</v>
      </c>
      <c r="O12" s="15"/>
    </row>
    <row r="13" spans="1:22" x14ac:dyDescent="0.25">
      <c r="A13" s="415" t="s">
        <v>657</v>
      </c>
      <c r="B13" s="416"/>
      <c r="C13" s="416"/>
      <c r="D13" s="416"/>
      <c r="E13" s="416"/>
      <c r="F13" s="416"/>
      <c r="G13" s="416"/>
      <c r="H13" s="416"/>
      <c r="I13" s="416"/>
      <c r="J13" s="416"/>
      <c r="K13" s="416"/>
      <c r="L13" s="416"/>
      <c r="M13" s="416"/>
      <c r="N13" s="416"/>
      <c r="O13" s="417"/>
    </row>
    <row r="14" spans="1:22" ht="6" customHeight="1" x14ac:dyDescent="0.25"/>
    <row r="15" spans="1:22" x14ac:dyDescent="0.25">
      <c r="A15" s="14" t="s">
        <v>94</v>
      </c>
      <c r="O15" s="15"/>
    </row>
    <row r="16" spans="1:22" x14ac:dyDescent="0.25">
      <c r="A16" s="418" t="s">
        <v>1161</v>
      </c>
      <c r="B16" s="416"/>
      <c r="C16" s="416"/>
      <c r="D16" s="416"/>
      <c r="E16" s="416"/>
      <c r="F16" s="416"/>
      <c r="G16" s="416"/>
      <c r="H16" s="416"/>
      <c r="I16" s="416"/>
      <c r="J16" s="416"/>
      <c r="K16" s="416"/>
      <c r="L16" s="416"/>
      <c r="M16" s="416"/>
      <c r="N16" s="416"/>
      <c r="O16" s="417"/>
    </row>
    <row r="17" spans="1:15" ht="6" customHeight="1" x14ac:dyDescent="0.25"/>
    <row r="18" spans="1:15" x14ac:dyDescent="0.25">
      <c r="A18" s="14" t="s">
        <v>58</v>
      </c>
      <c r="O18" s="15"/>
    </row>
    <row r="19" spans="1:15" x14ac:dyDescent="0.25">
      <c r="A19" s="418" t="s">
        <v>658</v>
      </c>
      <c r="B19" s="416"/>
      <c r="C19" s="416"/>
      <c r="D19" s="416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7"/>
    </row>
    <row r="20" spans="1:15" ht="6" customHeight="1" x14ac:dyDescent="0.25"/>
    <row r="21" spans="1:15" x14ac:dyDescent="0.25">
      <c r="A21" s="14" t="s">
        <v>59</v>
      </c>
      <c r="G21" s="15"/>
      <c r="I21" s="14" t="s">
        <v>60</v>
      </c>
      <c r="M21" s="15"/>
      <c r="O21" s="16" t="s">
        <v>61</v>
      </c>
    </row>
    <row r="22" spans="1:15" x14ac:dyDescent="0.25">
      <c r="A22" s="418" t="s">
        <v>659</v>
      </c>
      <c r="B22" s="416"/>
      <c r="C22" s="416"/>
      <c r="D22" s="416"/>
      <c r="E22" s="416"/>
      <c r="F22" s="416"/>
      <c r="G22" s="417"/>
      <c r="H22" s="17"/>
      <c r="I22" s="418" t="s">
        <v>660</v>
      </c>
      <c r="J22" s="416"/>
      <c r="K22" s="416"/>
      <c r="L22" s="416"/>
      <c r="M22" s="417"/>
      <c r="N22" s="18"/>
      <c r="O22" s="19" t="s">
        <v>661</v>
      </c>
    </row>
    <row r="23" spans="1:15" ht="6" customHeight="1" x14ac:dyDescent="0.25"/>
    <row r="24" spans="1:15" x14ac:dyDescent="0.25">
      <c r="A24" s="14" t="s">
        <v>62</v>
      </c>
      <c r="C24" s="15"/>
      <c r="E24" s="14" t="s">
        <v>246</v>
      </c>
      <c r="G24" s="15"/>
      <c r="I24" s="14" t="s">
        <v>63</v>
      </c>
      <c r="K24" s="15"/>
      <c r="M24" s="14" t="s">
        <v>64</v>
      </c>
      <c r="O24" s="15"/>
    </row>
    <row r="25" spans="1:15" x14ac:dyDescent="0.25">
      <c r="A25" s="419"/>
      <c r="B25" s="409"/>
      <c r="C25" s="410"/>
      <c r="D25" s="17"/>
      <c r="E25" s="411">
        <f>+'BDI OBRA - ONERADO'!I31/100</f>
        <v>0.21960000000000002</v>
      </c>
      <c r="F25" s="412"/>
      <c r="G25" s="413"/>
      <c r="H25" s="17"/>
      <c r="I25" s="420">
        <v>1.1186</v>
      </c>
      <c r="J25" s="412"/>
      <c r="K25" s="413"/>
      <c r="L25" s="17"/>
      <c r="M25" s="421" t="s">
        <v>662</v>
      </c>
      <c r="N25" s="409"/>
      <c r="O25" s="410"/>
    </row>
    <row r="26" spans="1:15" ht="6" customHeight="1" x14ac:dyDescent="0.25"/>
    <row r="27" spans="1:15" x14ac:dyDescent="0.25">
      <c r="A27" s="14" t="s">
        <v>27</v>
      </c>
      <c r="C27" s="15"/>
      <c r="E27" s="14" t="s">
        <v>247</v>
      </c>
      <c r="G27" s="15"/>
      <c r="I27" s="14" t="s">
        <v>65</v>
      </c>
      <c r="K27" s="15"/>
      <c r="M27" s="14" t="s">
        <v>9</v>
      </c>
      <c r="O27" s="15"/>
    </row>
    <row r="28" spans="1:15" x14ac:dyDescent="0.25">
      <c r="A28" s="408" t="s">
        <v>698</v>
      </c>
      <c r="B28" s="409"/>
      <c r="C28" s="410"/>
      <c r="D28" s="17"/>
      <c r="E28" s="411">
        <f>+'BDI DIFERENCIADO - ONERADO'!I31/100</f>
        <v>0.1527</v>
      </c>
      <c r="F28" s="412"/>
      <c r="G28" s="413"/>
      <c r="H28" s="17"/>
      <c r="I28" s="411">
        <v>0.70630000000000004</v>
      </c>
      <c r="J28" s="412"/>
      <c r="K28" s="413"/>
      <c r="M28" s="414">
        <v>44733</v>
      </c>
      <c r="N28" s="409"/>
      <c r="O28" s="410"/>
    </row>
    <row r="29" spans="1:15" ht="6" customHeight="1" x14ac:dyDescent="0.25"/>
    <row r="30" spans="1:15" x14ac:dyDescent="0.25">
      <c r="A30" s="14" t="s">
        <v>44</v>
      </c>
      <c r="O30" s="15"/>
    </row>
    <row r="31" spans="1:15" ht="78.599999999999994" customHeight="1" x14ac:dyDescent="0.25">
      <c r="A31" s="415" t="s">
        <v>1154</v>
      </c>
      <c r="B31" s="416"/>
      <c r="C31" s="416"/>
      <c r="D31" s="416"/>
      <c r="E31" s="416"/>
      <c r="F31" s="416"/>
      <c r="G31" s="416"/>
      <c r="H31" s="416"/>
      <c r="I31" s="416"/>
      <c r="J31" s="416"/>
      <c r="K31" s="416"/>
      <c r="L31" s="416"/>
      <c r="M31" s="416"/>
      <c r="N31" s="416"/>
      <c r="O31" s="417"/>
    </row>
    <row r="35" spans="5:7" x14ac:dyDescent="0.25">
      <c r="G35"/>
    </row>
    <row r="41" spans="5:7" x14ac:dyDescent="0.25">
      <c r="E41" s="375"/>
    </row>
  </sheetData>
  <mergeCells count="17">
    <mergeCell ref="A19:O19"/>
    <mergeCell ref="A1:B7"/>
    <mergeCell ref="M1:O7"/>
    <mergeCell ref="A10:O10"/>
    <mergeCell ref="A13:O13"/>
    <mergeCell ref="A16:O16"/>
    <mergeCell ref="A22:G22"/>
    <mergeCell ref="I22:M22"/>
    <mergeCell ref="A25:C25"/>
    <mergeCell ref="E25:G25"/>
    <mergeCell ref="I25:K25"/>
    <mergeCell ref="M25:O25"/>
    <mergeCell ref="A28:C28"/>
    <mergeCell ref="E28:G28"/>
    <mergeCell ref="I28:K28"/>
    <mergeCell ref="M28:O28"/>
    <mergeCell ref="A31:O3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2" orientation="portrait" horizontalDpi="1200" verticalDpi="1200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Y56"/>
  <sheetViews>
    <sheetView showGridLines="0" showZeros="0" view="pageBreakPreview" zoomScale="70" zoomScaleNormal="100" zoomScaleSheetLayoutView="70" workbookViewId="0">
      <selection activeCell="E17" sqref="E17"/>
    </sheetView>
  </sheetViews>
  <sheetFormatPr defaultColWidth="16" defaultRowHeight="12.75" x14ac:dyDescent="0.25"/>
  <cols>
    <col min="1" max="1" width="0.85546875" style="188" customWidth="1"/>
    <col min="2" max="2" width="7.42578125" style="189" customWidth="1"/>
    <col min="3" max="3" width="9.140625" style="165" customWidth="1"/>
    <col min="4" max="4" width="8.140625" style="165" customWidth="1"/>
    <col min="5" max="5" width="48.140625" style="188" customWidth="1"/>
    <col min="6" max="6" width="5.85546875" style="189" customWidth="1"/>
    <col min="7" max="7" width="9.85546875" style="225" customWidth="1"/>
    <col min="8" max="8" width="10.85546875" style="189" customWidth="1"/>
    <col min="9" max="10" width="10.140625" style="189" customWidth="1"/>
    <col min="11" max="11" width="11.140625" style="189" customWidth="1"/>
    <col min="12" max="12" width="11.85546875" style="189" customWidth="1"/>
    <col min="13" max="13" width="13.85546875" style="225" customWidth="1"/>
    <col min="14" max="14" width="10.42578125" style="189" customWidth="1"/>
    <col min="15" max="16" width="10.140625" style="189" customWidth="1"/>
    <col min="17" max="17" width="11.140625" style="189" customWidth="1"/>
    <col min="18" max="18" width="11.85546875" style="189" customWidth="1"/>
    <col min="19" max="19" width="12.140625" style="189" customWidth="1"/>
    <col min="20" max="20" width="7.42578125" style="189" customWidth="1"/>
    <col min="21" max="21" width="0.85546875" style="189" customWidth="1"/>
    <col min="22" max="16384" width="16" style="189"/>
  </cols>
  <sheetData>
    <row r="1" spans="1:25" s="164" customFormat="1" ht="9.9499999999999993" customHeight="1" x14ac:dyDescent="0.25">
      <c r="B1" s="424" t="s">
        <v>655</v>
      </c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  <c r="P1" s="425"/>
      <c r="Q1" s="425"/>
      <c r="R1" s="425"/>
      <c r="S1" s="425"/>
      <c r="T1" s="425"/>
    </row>
    <row r="2" spans="1:25" s="164" customFormat="1" ht="9.9499999999999993" customHeight="1" x14ac:dyDescent="0.25"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5"/>
      <c r="Q2" s="425"/>
      <c r="R2" s="425"/>
      <c r="S2" s="425"/>
      <c r="T2" s="425"/>
    </row>
    <row r="3" spans="1:25" s="164" customFormat="1" ht="9.9499999999999993" customHeight="1" x14ac:dyDescent="0.25"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  <c r="P3" s="425"/>
      <c r="Q3" s="425"/>
      <c r="R3" s="425"/>
      <c r="S3" s="425"/>
      <c r="T3" s="425"/>
    </row>
    <row r="4" spans="1:25" s="164" customFormat="1" ht="9.9499999999999993" customHeight="1" x14ac:dyDescent="0.25"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25"/>
      <c r="Q4" s="425"/>
      <c r="R4" s="425"/>
      <c r="S4" s="425"/>
      <c r="T4" s="425"/>
    </row>
    <row r="5" spans="1:25" s="164" customFormat="1" ht="9.9499999999999993" customHeight="1" x14ac:dyDescent="0.25">
      <c r="B5" s="425"/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</row>
    <row r="6" spans="1:25" s="164" customFormat="1" ht="9.9499999999999993" customHeight="1" x14ac:dyDescent="0.25"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  <c r="T6" s="425"/>
    </row>
    <row r="7" spans="1:25" s="164" customFormat="1" x14ac:dyDescent="0.25">
      <c r="C7" s="165"/>
      <c r="M7" s="166"/>
    </row>
    <row r="8" spans="1:25" s="167" customFormat="1" ht="15" customHeight="1" x14ac:dyDescent="0.25">
      <c r="B8" s="168" t="s">
        <v>50</v>
      </c>
      <c r="C8" s="169" t="str">
        <f>'DADOS DA OBRA'!$A$13</f>
        <v>TRIBUNAL REGIONAL ELEITORAL - PIAUÍ</v>
      </c>
      <c r="F8" s="170"/>
      <c r="G8" s="170"/>
      <c r="H8" s="170"/>
      <c r="I8" s="170"/>
      <c r="J8" s="239"/>
      <c r="K8" s="170"/>
      <c r="M8" s="171"/>
      <c r="N8" s="170"/>
      <c r="O8" s="172" t="s">
        <v>137</v>
      </c>
      <c r="P8" s="173" t="str">
        <f>+'DADOS DA OBRA'!$M$25</f>
        <v>22/11/2021</v>
      </c>
      <c r="Q8" s="170"/>
      <c r="S8" s="172" t="s">
        <v>71</v>
      </c>
      <c r="T8" s="174">
        <f>+'DADOS DA OBRA'!$I$25</f>
        <v>1.1186</v>
      </c>
      <c r="V8" s="175"/>
      <c r="Y8" s="176"/>
    </row>
    <row r="9" spans="1:25" s="167" customFormat="1" ht="15" customHeight="1" x14ac:dyDescent="0.25">
      <c r="B9" s="168" t="s">
        <v>69</v>
      </c>
      <c r="C9" s="169" t="str">
        <f>'DADOS DA OBRA'!$A$16</f>
        <v>MODERNIZAÇÃO DE SUBESTAÇÃO ABRIGADA PARA OS PRÉDIOS SEDE E ANEXO</v>
      </c>
      <c r="M9" s="177"/>
      <c r="O9" s="172" t="s">
        <v>52</v>
      </c>
      <c r="P9" s="173">
        <f>'DADOS DA OBRA'!$M$28</f>
        <v>44733</v>
      </c>
      <c r="S9" s="172" t="s">
        <v>72</v>
      </c>
      <c r="T9" s="174">
        <f>+'DADOS DA OBRA'!$I$28</f>
        <v>0.70630000000000004</v>
      </c>
    </row>
    <row r="10" spans="1:25" s="167" customFormat="1" ht="15" customHeight="1" x14ac:dyDescent="0.25">
      <c r="B10" s="168" t="s">
        <v>53</v>
      </c>
      <c r="C10" s="170" t="str">
        <f>+""&amp;'DADOS DA OBRA'!$A$19&amp;", "&amp;'DADOS DA OBRA'!$I$22&amp;", "&amp;'DADOS DA OBRA'!$O$22</f>
        <v>PRAÇA EDGAR NOGUEIRA, TERESINA, PI</v>
      </c>
      <c r="D10" s="170"/>
      <c r="M10" s="177"/>
      <c r="O10" s="172" t="s">
        <v>138</v>
      </c>
      <c r="P10" s="173" t="str">
        <f>+'DADOS DA OBRA'!$A$28</f>
        <v>2 MESES</v>
      </c>
      <c r="S10" s="172" t="s">
        <v>131</v>
      </c>
      <c r="T10" s="174">
        <f>+'BDI OBRA - DESONERADO'!I31/100</f>
        <v>0.28059999999999996</v>
      </c>
    </row>
    <row r="11" spans="1:25" s="167" customFormat="1" ht="36" customHeight="1" x14ac:dyDescent="0.25">
      <c r="B11" s="168" t="s">
        <v>70</v>
      </c>
      <c r="C11" s="463" t="str">
        <f>+'DADOS DA OBRA'!$A$31</f>
        <v>SINAPI - 04/2022 - PIAUÍ 	                                               SBC - 05/2022 - TSA - Teresina - PI
ORSE - 03/2022 - SERGIPE	                                              SETOP - 03/2022 - Minas Gerais - Central
SUDECAP - 02/2022 - MINAS GERAIS	                               CPOS - 02/2022 - São Paulo
AGESUL - 01/2022 - MATO GROSSO DO SUL	                AGETOP CIVIL - 04/2022 - Goiás
EMOP - 04/2022 - RIO DE JANEIRO</v>
      </c>
      <c r="D11" s="463"/>
      <c r="E11" s="463"/>
      <c r="F11" s="463"/>
      <c r="G11" s="463"/>
      <c r="H11" s="463"/>
      <c r="I11" s="463"/>
      <c r="J11" s="463"/>
      <c r="K11" s="463"/>
      <c r="L11" s="463"/>
      <c r="M11" s="463"/>
      <c r="N11" s="463"/>
      <c r="O11" s="463"/>
      <c r="P11" s="173"/>
      <c r="R11" s="172"/>
      <c r="S11" s="172" t="s">
        <v>132</v>
      </c>
      <c r="T11" s="174">
        <f>+'BDI DIFERENCIADO - DESONERADO'!I31/100</f>
        <v>0.20920000000000002</v>
      </c>
    </row>
    <row r="12" spans="1:25" s="178" customFormat="1" ht="6.95" customHeight="1" thickBot="1" x14ac:dyDescent="0.3">
      <c r="C12" s="179"/>
      <c r="I12" s="180"/>
      <c r="J12" s="181"/>
      <c r="K12" s="181"/>
      <c r="L12" s="182"/>
      <c r="M12" s="183"/>
      <c r="O12" s="180"/>
      <c r="P12" s="181"/>
      <c r="Q12" s="181"/>
      <c r="R12" s="182"/>
      <c r="S12" s="184"/>
      <c r="T12" s="185"/>
      <c r="U12" s="186"/>
      <c r="V12" s="187"/>
    </row>
    <row r="13" spans="1:25" ht="20.100000000000001" customHeight="1" x14ac:dyDescent="0.25">
      <c r="B13" s="456" t="s">
        <v>21</v>
      </c>
      <c r="C13" s="445" t="s">
        <v>45</v>
      </c>
      <c r="D13" s="445" t="s">
        <v>44</v>
      </c>
      <c r="E13" s="445" t="s">
        <v>28</v>
      </c>
      <c r="F13" s="445" t="s">
        <v>22</v>
      </c>
      <c r="G13" s="458" t="s">
        <v>12</v>
      </c>
      <c r="H13" s="447" t="s">
        <v>133</v>
      </c>
      <c r="I13" s="448"/>
      <c r="J13" s="449"/>
      <c r="K13" s="451" t="s">
        <v>134</v>
      </c>
      <c r="L13" s="452"/>
      <c r="M13" s="453"/>
      <c r="N13" s="447" t="s">
        <v>20</v>
      </c>
      <c r="O13" s="448"/>
      <c r="P13" s="449"/>
      <c r="Q13" s="450" t="s">
        <v>13</v>
      </c>
      <c r="R13" s="445"/>
      <c r="S13" s="445" t="s">
        <v>10</v>
      </c>
      <c r="T13" s="454" t="s">
        <v>23</v>
      </c>
    </row>
    <row r="14" spans="1:25" ht="20.100000000000001" customHeight="1" thickBot="1" x14ac:dyDescent="0.3">
      <c r="B14" s="457"/>
      <c r="C14" s="446"/>
      <c r="D14" s="446"/>
      <c r="E14" s="446"/>
      <c r="F14" s="446"/>
      <c r="G14" s="459"/>
      <c r="H14" s="150" t="s">
        <v>16</v>
      </c>
      <c r="I14" s="151" t="s">
        <v>15</v>
      </c>
      <c r="J14" s="152" t="s">
        <v>10</v>
      </c>
      <c r="K14" s="150" t="s">
        <v>16</v>
      </c>
      <c r="L14" s="151" t="s">
        <v>15</v>
      </c>
      <c r="M14" s="152" t="s">
        <v>10</v>
      </c>
      <c r="N14" s="150" t="s">
        <v>16</v>
      </c>
      <c r="O14" s="151" t="s">
        <v>15</v>
      </c>
      <c r="P14" s="152" t="s">
        <v>10</v>
      </c>
      <c r="Q14" s="150" t="s">
        <v>16</v>
      </c>
      <c r="R14" s="151" t="s">
        <v>15</v>
      </c>
      <c r="S14" s="446"/>
      <c r="T14" s="455"/>
    </row>
    <row r="15" spans="1:25" ht="24.95" customHeight="1" x14ac:dyDescent="0.25">
      <c r="A15" s="309"/>
      <c r="B15" s="309" t="s">
        <v>180</v>
      </c>
      <c r="C15" s="310"/>
      <c r="D15" s="310"/>
      <c r="E15" s="311" t="s">
        <v>112</v>
      </c>
      <c r="F15" s="312"/>
      <c r="G15" s="313"/>
      <c r="H15" s="314"/>
      <c r="I15" s="312"/>
      <c r="J15" s="316"/>
      <c r="K15" s="316">
        <f t="shared" ref="K15:L15" si="0">SUM(K16:K18)</f>
        <v>50244.56</v>
      </c>
      <c r="L15" s="316">
        <f t="shared" si="0"/>
        <v>1452.8600000000001</v>
      </c>
      <c r="M15" s="316">
        <f>SUM(M16:M18)</f>
        <v>51697.42</v>
      </c>
      <c r="N15" s="317"/>
      <c r="O15" s="318"/>
      <c r="P15" s="316"/>
      <c r="Q15" s="316">
        <f t="shared" ref="Q15:R15" si="1">SUM(Q16:Q18)</f>
        <v>64343.183535999997</v>
      </c>
      <c r="R15" s="316">
        <f t="shared" si="1"/>
        <v>1860.5325160000002</v>
      </c>
      <c r="S15" s="316">
        <f>SUM(S16:S18)</f>
        <v>66203.7</v>
      </c>
      <c r="T15" s="315">
        <f>+S15/$S$45</f>
        <v>0.13396740759183651</v>
      </c>
    </row>
    <row r="16" spans="1:25" ht="24.95" customHeight="1" x14ac:dyDescent="0.25">
      <c r="A16" s="155"/>
      <c r="B16" s="155" t="s">
        <v>117</v>
      </c>
      <c r="C16" s="153" t="s">
        <v>755</v>
      </c>
      <c r="D16" s="153" t="s">
        <v>31</v>
      </c>
      <c r="E16" s="156" t="s">
        <v>651</v>
      </c>
      <c r="F16" s="153" t="s">
        <v>32</v>
      </c>
      <c r="G16" s="157">
        <v>48</v>
      </c>
      <c r="H16" s="158">
        <v>189.5</v>
      </c>
      <c r="I16" s="159">
        <v>1.54</v>
      </c>
      <c r="J16" s="160">
        <f>SUM(H16:I16)</f>
        <v>191.04</v>
      </c>
      <c r="K16" s="161">
        <f>+H16*G16</f>
        <v>9096</v>
      </c>
      <c r="L16" s="162">
        <f>+I16*G16</f>
        <v>73.92</v>
      </c>
      <c r="M16" s="163">
        <f t="shared" ref="M16:M18" si="2">TRUNC(SUM(K16:L16),2)</f>
        <v>9169.92</v>
      </c>
      <c r="N16" s="158">
        <f t="shared" ref="N16:O18" si="3">+H16*(1+$T$10)</f>
        <v>242.6737</v>
      </c>
      <c r="O16" s="159">
        <f t="shared" si="3"/>
        <v>1.972124</v>
      </c>
      <c r="P16" s="160">
        <f>TRUNC(SUM(N16:O16),2)</f>
        <v>244.64</v>
      </c>
      <c r="Q16" s="161">
        <f>+N16*G16</f>
        <v>11648.337599999999</v>
      </c>
      <c r="R16" s="162">
        <f>+O16*G16</f>
        <v>94.661951999999999</v>
      </c>
      <c r="S16" s="162">
        <f>TRUNC(SUM(Q16:R16),2)</f>
        <v>11742.99</v>
      </c>
      <c r="T16" s="154">
        <f>+S16/$S$45</f>
        <v>2.376268890827643E-2</v>
      </c>
    </row>
    <row r="17" spans="1:23" ht="24.95" customHeight="1" x14ac:dyDescent="0.25">
      <c r="A17" s="155"/>
      <c r="B17" s="155" t="s">
        <v>118</v>
      </c>
      <c r="C17" s="153" t="s">
        <v>119</v>
      </c>
      <c r="D17" s="153" t="s">
        <v>31</v>
      </c>
      <c r="E17" s="156" t="s">
        <v>113</v>
      </c>
      <c r="F17" s="153" t="s">
        <v>120</v>
      </c>
      <c r="G17" s="157">
        <v>2</v>
      </c>
      <c r="H17" s="158">
        <v>9773.25</v>
      </c>
      <c r="I17" s="159">
        <v>385.68</v>
      </c>
      <c r="J17" s="160">
        <f t="shared" ref="J17:J18" si="4">SUM(H17:I17)</f>
        <v>10158.93</v>
      </c>
      <c r="K17" s="161">
        <f>+H17*G17</f>
        <v>19546.5</v>
      </c>
      <c r="L17" s="162">
        <f>+I17*G17</f>
        <v>771.36</v>
      </c>
      <c r="M17" s="163">
        <f t="shared" si="2"/>
        <v>20317.86</v>
      </c>
      <c r="N17" s="158">
        <f t="shared" si="3"/>
        <v>12515.623949999999</v>
      </c>
      <c r="O17" s="159">
        <f t="shared" si="3"/>
        <v>493.90180800000002</v>
      </c>
      <c r="P17" s="160">
        <f>TRUNC(SUM(N17:O17),2)</f>
        <v>13009.52</v>
      </c>
      <c r="Q17" s="161">
        <f>+N17*G17</f>
        <v>25031.247899999998</v>
      </c>
      <c r="R17" s="162">
        <f>+O17*G17</f>
        <v>987.80361600000003</v>
      </c>
      <c r="S17" s="162">
        <f>TRUNC(SUM(Q17:R17),2)</f>
        <v>26019.05</v>
      </c>
      <c r="T17" s="154">
        <f t="shared" ref="T17:T18" si="5">+S17/$S$45</f>
        <v>5.2651206450732721E-2</v>
      </c>
    </row>
    <row r="18" spans="1:23" ht="24.95" customHeight="1" x14ac:dyDescent="0.25">
      <c r="A18" s="155"/>
      <c r="B18" s="155" t="s">
        <v>214</v>
      </c>
      <c r="C18" s="153" t="s">
        <v>670</v>
      </c>
      <c r="D18" s="153" t="s">
        <v>31</v>
      </c>
      <c r="E18" s="156" t="s">
        <v>671</v>
      </c>
      <c r="F18" s="153" t="s">
        <v>120</v>
      </c>
      <c r="G18" s="157">
        <v>2</v>
      </c>
      <c r="H18" s="158">
        <v>10801.03</v>
      </c>
      <c r="I18" s="159">
        <v>303.79000000000002</v>
      </c>
      <c r="J18" s="160">
        <f t="shared" si="4"/>
        <v>11104.820000000002</v>
      </c>
      <c r="K18" s="161">
        <f>+H18*G18</f>
        <v>21602.06</v>
      </c>
      <c r="L18" s="162">
        <f>+I18*G18</f>
        <v>607.58000000000004</v>
      </c>
      <c r="M18" s="163">
        <f t="shared" si="2"/>
        <v>22209.64</v>
      </c>
      <c r="N18" s="158">
        <f t="shared" si="3"/>
        <v>13831.799018</v>
      </c>
      <c r="O18" s="159">
        <f t="shared" si="3"/>
        <v>389.03347400000001</v>
      </c>
      <c r="P18" s="160">
        <f>TRUNC(SUM(N18:O18),2)</f>
        <v>14220.83</v>
      </c>
      <c r="Q18" s="161">
        <f>+N18*G18</f>
        <v>27663.598035999999</v>
      </c>
      <c r="R18" s="162">
        <f>+O18*G18</f>
        <v>778.06694800000002</v>
      </c>
      <c r="S18" s="162">
        <f>TRUNC(SUM(Q18:R18),2)</f>
        <v>28441.66</v>
      </c>
      <c r="T18" s="154">
        <f t="shared" si="5"/>
        <v>5.7553512232827363E-2</v>
      </c>
    </row>
    <row r="19" spans="1:23" s="196" customFormat="1" ht="24.95" customHeight="1" x14ac:dyDescent="0.25">
      <c r="A19" s="192"/>
      <c r="B19" s="192"/>
      <c r="C19" s="153"/>
      <c r="D19" s="153"/>
      <c r="E19" s="197"/>
      <c r="F19" s="190"/>
      <c r="G19" s="191"/>
      <c r="H19" s="192"/>
      <c r="I19" s="190"/>
      <c r="J19" s="193"/>
      <c r="K19" s="194"/>
      <c r="L19" s="190"/>
      <c r="M19" s="195"/>
      <c r="N19" s="192">
        <f t="shared" ref="N19:O19" si="6">TRUNC(H19*(1+$T$10),2)</f>
        <v>0</v>
      </c>
      <c r="O19" s="190">
        <f t="shared" si="6"/>
        <v>0</v>
      </c>
      <c r="P19" s="193"/>
      <c r="Q19" s="194"/>
      <c r="R19" s="190"/>
      <c r="S19" s="190"/>
      <c r="T19" s="154"/>
      <c r="V19" s="189"/>
      <c r="W19" s="189"/>
    </row>
    <row r="20" spans="1:23" ht="24.95" customHeight="1" x14ac:dyDescent="0.25">
      <c r="A20" s="309"/>
      <c r="B20" s="309" t="s">
        <v>181</v>
      </c>
      <c r="C20" s="310"/>
      <c r="D20" s="310"/>
      <c r="E20" s="311" t="s">
        <v>108</v>
      </c>
      <c r="F20" s="312"/>
      <c r="G20" s="313"/>
      <c r="H20" s="314"/>
      <c r="I20" s="312"/>
      <c r="J20" s="316"/>
      <c r="K20" s="316">
        <f>SUM(K21:K23)</f>
        <v>129.51</v>
      </c>
      <c r="L20" s="316">
        <f>SUM(L21:L23)</f>
        <v>4352.09</v>
      </c>
      <c r="M20" s="316">
        <f>SUM(M21:M23)</f>
        <v>4481.5999999999995</v>
      </c>
      <c r="N20" s="316"/>
      <c r="O20" s="316"/>
      <c r="P20" s="316"/>
      <c r="Q20" s="316">
        <f>SUM(Q21:Q23)</f>
        <v>165.850506</v>
      </c>
      <c r="R20" s="316">
        <f>SUM(R21:R23)</f>
        <v>5573.2864539999991</v>
      </c>
      <c r="S20" s="316">
        <f>SUM(S21:S23)</f>
        <v>5739.12</v>
      </c>
      <c r="T20" s="315">
        <f>+S20/$S$45</f>
        <v>1.1613475202420119E-2</v>
      </c>
    </row>
    <row r="21" spans="1:23" ht="24.95" customHeight="1" x14ac:dyDescent="0.25">
      <c r="A21" s="155"/>
      <c r="B21" s="155" t="s">
        <v>121</v>
      </c>
      <c r="C21" s="153" t="s">
        <v>211</v>
      </c>
      <c r="D21" s="153" t="s">
        <v>123</v>
      </c>
      <c r="E21" s="156" t="s">
        <v>652</v>
      </c>
      <c r="F21" s="153" t="s">
        <v>120</v>
      </c>
      <c r="G21" s="157">
        <v>2</v>
      </c>
      <c r="H21" s="158">
        <v>0</v>
      </c>
      <c r="I21" s="159">
        <v>859.37</v>
      </c>
      <c r="J21" s="160">
        <f>SUM(H21:I21)</f>
        <v>859.37</v>
      </c>
      <c r="K21" s="161">
        <f t="shared" ref="K21:K23" si="7">+H21*G21</f>
        <v>0</v>
      </c>
      <c r="L21" s="162">
        <f t="shared" ref="L21:L23" si="8">+I21*G21</f>
        <v>1718.74</v>
      </c>
      <c r="M21" s="163">
        <f t="shared" ref="M21:M23" si="9">TRUNC(SUM(K21:L21),2)</f>
        <v>1718.74</v>
      </c>
      <c r="N21" s="158">
        <f t="shared" ref="N21:O24" si="10">+H21*(1+$T$10)</f>
        <v>0</v>
      </c>
      <c r="O21" s="159">
        <f t="shared" si="10"/>
        <v>1100.5092219999999</v>
      </c>
      <c r="P21" s="160">
        <f t="shared" ref="P21:P23" si="11">TRUNC(SUM(N21:O21),2)</f>
        <v>1100.5</v>
      </c>
      <c r="Q21" s="161">
        <f t="shared" ref="Q21:Q23" si="12">+N21*G21</f>
        <v>0</v>
      </c>
      <c r="R21" s="162">
        <f t="shared" ref="R21:R23" si="13">+O21*G21</f>
        <v>2201.0184439999998</v>
      </c>
      <c r="S21" s="162">
        <f t="shared" ref="S21:S23" si="14">TRUNC(SUM(Q21:R21),2)</f>
        <v>2201.0100000000002</v>
      </c>
      <c r="T21" s="154">
        <f t="shared" ref="T21:T23" si="15">+S21/$S$45</f>
        <v>4.4538840545726007E-3</v>
      </c>
    </row>
    <row r="22" spans="1:23" ht="24.95" customHeight="1" x14ac:dyDescent="0.25">
      <c r="A22" s="155"/>
      <c r="B22" s="155" t="s">
        <v>122</v>
      </c>
      <c r="C22" s="153" t="s">
        <v>212</v>
      </c>
      <c r="D22" s="153" t="s">
        <v>123</v>
      </c>
      <c r="E22" s="156" t="s">
        <v>653</v>
      </c>
      <c r="F22" s="153" t="s">
        <v>120</v>
      </c>
      <c r="G22" s="157">
        <v>2</v>
      </c>
      <c r="H22" s="158">
        <v>0</v>
      </c>
      <c r="I22" s="159">
        <v>1100</v>
      </c>
      <c r="J22" s="160">
        <f t="shared" ref="J22:J23" si="16">SUM(H22:I22)</f>
        <v>1100</v>
      </c>
      <c r="K22" s="161">
        <f t="shared" si="7"/>
        <v>0</v>
      </c>
      <c r="L22" s="162">
        <f t="shared" si="8"/>
        <v>2200</v>
      </c>
      <c r="M22" s="163">
        <f t="shared" si="9"/>
        <v>2200</v>
      </c>
      <c r="N22" s="158">
        <f t="shared" si="10"/>
        <v>0</v>
      </c>
      <c r="O22" s="159">
        <f t="shared" si="10"/>
        <v>1408.6599999999999</v>
      </c>
      <c r="P22" s="160">
        <f t="shared" si="11"/>
        <v>1408.66</v>
      </c>
      <c r="Q22" s="161">
        <f t="shared" si="12"/>
        <v>0</v>
      </c>
      <c r="R22" s="162">
        <f t="shared" si="13"/>
        <v>2817.3199999999997</v>
      </c>
      <c r="S22" s="162">
        <f t="shared" si="14"/>
        <v>2817.32</v>
      </c>
      <c r="T22" s="154">
        <f t="shared" si="15"/>
        <v>5.7010266307869935E-3</v>
      </c>
    </row>
    <row r="23" spans="1:23" ht="24.95" customHeight="1" x14ac:dyDescent="0.25">
      <c r="A23" s="155"/>
      <c r="B23" s="155" t="s">
        <v>754</v>
      </c>
      <c r="C23" s="153" t="s">
        <v>654</v>
      </c>
      <c r="D23" s="153" t="s">
        <v>123</v>
      </c>
      <c r="E23" s="156" t="s">
        <v>650</v>
      </c>
      <c r="F23" s="153" t="s">
        <v>2</v>
      </c>
      <c r="G23" s="157">
        <v>1.5</v>
      </c>
      <c r="H23" s="158">
        <v>86.34</v>
      </c>
      <c r="I23" s="159">
        <v>288.89999999999998</v>
      </c>
      <c r="J23" s="160">
        <f t="shared" si="16"/>
        <v>375.24</v>
      </c>
      <c r="K23" s="161">
        <f t="shared" si="7"/>
        <v>129.51</v>
      </c>
      <c r="L23" s="162">
        <f t="shared" si="8"/>
        <v>433.34999999999997</v>
      </c>
      <c r="M23" s="163">
        <f t="shared" si="9"/>
        <v>562.86</v>
      </c>
      <c r="N23" s="158">
        <f t="shared" si="10"/>
        <v>110.567004</v>
      </c>
      <c r="O23" s="159">
        <f t="shared" si="10"/>
        <v>369.96533999999997</v>
      </c>
      <c r="P23" s="160">
        <f t="shared" si="11"/>
        <v>480.53</v>
      </c>
      <c r="Q23" s="161">
        <f t="shared" si="12"/>
        <v>165.850506</v>
      </c>
      <c r="R23" s="162">
        <f t="shared" si="13"/>
        <v>554.94800999999995</v>
      </c>
      <c r="S23" s="162">
        <f t="shared" si="14"/>
        <v>720.79</v>
      </c>
      <c r="T23" s="154">
        <f t="shared" si="15"/>
        <v>1.4585645170605243E-3</v>
      </c>
    </row>
    <row r="24" spans="1:23" ht="24.95" customHeight="1" x14ac:dyDescent="0.25">
      <c r="A24" s="155"/>
      <c r="B24" s="192"/>
      <c r="C24" s="153"/>
      <c r="D24" s="153"/>
      <c r="E24" s="197"/>
      <c r="F24" s="190"/>
      <c r="G24" s="191"/>
      <c r="H24" s="192"/>
      <c r="I24" s="190"/>
      <c r="J24" s="193"/>
      <c r="K24" s="194"/>
      <c r="L24" s="190"/>
      <c r="M24" s="195"/>
      <c r="N24" s="192">
        <f t="shared" si="10"/>
        <v>0</v>
      </c>
      <c r="O24" s="190">
        <f t="shared" si="10"/>
        <v>0</v>
      </c>
      <c r="P24" s="193"/>
      <c r="Q24" s="194"/>
      <c r="R24" s="190"/>
      <c r="S24" s="190"/>
      <c r="T24" s="154"/>
    </row>
    <row r="25" spans="1:23" ht="24.95" customHeight="1" x14ac:dyDescent="0.25">
      <c r="A25" s="155"/>
      <c r="B25" s="309">
        <v>3</v>
      </c>
      <c r="C25" s="310"/>
      <c r="D25" s="310"/>
      <c r="E25" s="311" t="s">
        <v>699</v>
      </c>
      <c r="F25" s="312"/>
      <c r="G25" s="313"/>
      <c r="H25" s="314"/>
      <c r="I25" s="312"/>
      <c r="J25" s="316"/>
      <c r="K25" s="316">
        <f>SUM(K26:K41)</f>
        <v>20593.011999999999</v>
      </c>
      <c r="L25" s="316">
        <f t="shared" ref="L25:M25" si="17">SUM(L26:L41)</f>
        <v>309123.46599999996</v>
      </c>
      <c r="M25" s="316">
        <f t="shared" si="17"/>
        <v>329716.46999999997</v>
      </c>
      <c r="N25" s="316"/>
      <c r="O25" s="316"/>
      <c r="P25" s="316"/>
      <c r="Q25" s="316">
        <f>SUM(Q26:Q41)</f>
        <v>26371.411167200004</v>
      </c>
      <c r="R25" s="316">
        <f t="shared" ref="R25:S25" si="18">SUM(R26:R41)</f>
        <v>395863.51055959996</v>
      </c>
      <c r="S25" s="316">
        <f t="shared" si="18"/>
        <v>422234.83999999997</v>
      </c>
      <c r="T25" s="315">
        <f>+S25/$S$45</f>
        <v>0.85441911720574337</v>
      </c>
    </row>
    <row r="26" spans="1:23" ht="24.95" customHeight="1" x14ac:dyDescent="0.25">
      <c r="A26" s="192"/>
      <c r="B26" s="155" t="s">
        <v>37</v>
      </c>
      <c r="C26" s="153" t="s">
        <v>714</v>
      </c>
      <c r="D26" s="346" t="s">
        <v>182</v>
      </c>
      <c r="E26" s="156" t="s">
        <v>715</v>
      </c>
      <c r="F26" s="153" t="s">
        <v>22</v>
      </c>
      <c r="G26" s="347">
        <v>1</v>
      </c>
      <c r="H26" s="158">
        <v>4814.34</v>
      </c>
      <c r="I26" s="159">
        <v>49058.81</v>
      </c>
      <c r="J26" s="160">
        <f>SUM(H26:I26)</f>
        <v>53873.149999999994</v>
      </c>
      <c r="K26" s="161">
        <f t="shared" ref="K26:K41" si="19">+H26*G26</f>
        <v>4814.34</v>
      </c>
      <c r="L26" s="162">
        <f t="shared" ref="L26:L41" si="20">+I26*G26</f>
        <v>49058.81</v>
      </c>
      <c r="M26" s="163">
        <f t="shared" ref="M26:M41" si="21">TRUNC(SUM(K26:L26),2)</f>
        <v>53873.15</v>
      </c>
      <c r="N26" s="158">
        <f t="shared" ref="N26:O41" si="22">+H26*(1+$T$10)</f>
        <v>6165.2438039999997</v>
      </c>
      <c r="O26" s="159">
        <f t="shared" si="22"/>
        <v>62824.712085999992</v>
      </c>
      <c r="P26" s="160">
        <f t="shared" ref="P26:P41" si="23">TRUNC(SUM(N26:O26),2)</f>
        <v>68989.95</v>
      </c>
      <c r="Q26" s="161">
        <f t="shared" ref="Q26:Q41" si="24">+N26*G26</f>
        <v>6165.2438039999997</v>
      </c>
      <c r="R26" s="162">
        <f t="shared" ref="R26:R41" si="25">+O26*G26</f>
        <v>62824.712085999992</v>
      </c>
      <c r="S26" s="162">
        <f t="shared" ref="S26:S41" si="26">TRUNC(SUM(Q26:R26),2)</f>
        <v>68989.95</v>
      </c>
      <c r="T26" s="154">
        <f t="shared" ref="T26:T41" si="27">+S26/$S$45</f>
        <v>0.1396055620968378</v>
      </c>
    </row>
    <row r="27" spans="1:23" ht="24.95" customHeight="1" x14ac:dyDescent="0.25">
      <c r="A27" s="309"/>
      <c r="B27" s="155" t="s">
        <v>700</v>
      </c>
      <c r="C27" s="153" t="s">
        <v>716</v>
      </c>
      <c r="D27" s="346" t="s">
        <v>182</v>
      </c>
      <c r="E27" s="156" t="s">
        <v>744</v>
      </c>
      <c r="F27" s="153" t="s">
        <v>35</v>
      </c>
      <c r="G27" s="347">
        <v>60</v>
      </c>
      <c r="H27" s="158">
        <v>58.68</v>
      </c>
      <c r="I27" s="159">
        <v>242.17</v>
      </c>
      <c r="J27" s="160">
        <f t="shared" ref="J27:J41" si="28">SUM(H27:I27)</f>
        <v>300.84999999999997</v>
      </c>
      <c r="K27" s="161">
        <f t="shared" si="19"/>
        <v>3520.8</v>
      </c>
      <c r="L27" s="162">
        <f t="shared" si="20"/>
        <v>14530.199999999999</v>
      </c>
      <c r="M27" s="163">
        <f t="shared" si="21"/>
        <v>18051</v>
      </c>
      <c r="N27" s="158">
        <f t="shared" si="22"/>
        <v>75.145607999999996</v>
      </c>
      <c r="O27" s="159">
        <f t="shared" si="22"/>
        <v>310.12290199999995</v>
      </c>
      <c r="P27" s="160">
        <f t="shared" si="23"/>
        <v>385.26</v>
      </c>
      <c r="Q27" s="161">
        <f t="shared" si="24"/>
        <v>4508.7364799999996</v>
      </c>
      <c r="R27" s="162">
        <f t="shared" si="25"/>
        <v>18607.374119999997</v>
      </c>
      <c r="S27" s="162">
        <f t="shared" si="26"/>
        <v>23116.11</v>
      </c>
      <c r="T27" s="154">
        <f t="shared" si="27"/>
        <v>4.6776922291469028E-2</v>
      </c>
    </row>
    <row r="28" spans="1:23" ht="24.95" customHeight="1" x14ac:dyDescent="0.25">
      <c r="A28" s="155"/>
      <c r="B28" s="155" t="s">
        <v>701</v>
      </c>
      <c r="C28" s="153" t="s">
        <v>718</v>
      </c>
      <c r="D28" s="153" t="s">
        <v>165</v>
      </c>
      <c r="E28" s="197" t="s">
        <v>745</v>
      </c>
      <c r="F28" s="190" t="s">
        <v>193</v>
      </c>
      <c r="G28" s="345">
        <v>1</v>
      </c>
      <c r="H28" s="192">
        <v>208.04</v>
      </c>
      <c r="I28" s="190">
        <v>2268.59</v>
      </c>
      <c r="J28" s="160">
        <f t="shared" si="28"/>
        <v>2476.63</v>
      </c>
      <c r="K28" s="161">
        <f t="shared" si="19"/>
        <v>208.04</v>
      </c>
      <c r="L28" s="162">
        <f t="shared" si="20"/>
        <v>2268.59</v>
      </c>
      <c r="M28" s="163">
        <f t="shared" si="21"/>
        <v>2476.63</v>
      </c>
      <c r="N28" s="158">
        <f t="shared" si="22"/>
        <v>266.41602399999999</v>
      </c>
      <c r="O28" s="159">
        <f t="shared" si="22"/>
        <v>2905.1563540000002</v>
      </c>
      <c r="P28" s="160">
        <f t="shared" si="23"/>
        <v>3171.57</v>
      </c>
      <c r="Q28" s="161">
        <f t="shared" si="24"/>
        <v>266.41602399999999</v>
      </c>
      <c r="R28" s="162">
        <f t="shared" si="25"/>
        <v>2905.1563540000002</v>
      </c>
      <c r="S28" s="162">
        <f t="shared" si="26"/>
        <v>3171.57</v>
      </c>
      <c r="T28" s="154">
        <f t="shared" si="27"/>
        <v>6.4178740900590293E-3</v>
      </c>
    </row>
    <row r="29" spans="1:23" ht="24.95" customHeight="1" x14ac:dyDescent="0.25">
      <c r="A29" s="155"/>
      <c r="B29" s="155" t="s">
        <v>702</v>
      </c>
      <c r="C29" s="153" t="s">
        <v>720</v>
      </c>
      <c r="D29" s="153" t="s">
        <v>213</v>
      </c>
      <c r="E29" s="156" t="s">
        <v>746</v>
      </c>
      <c r="F29" s="190" t="s">
        <v>22</v>
      </c>
      <c r="G29" s="345">
        <v>2</v>
      </c>
      <c r="H29" s="192">
        <v>44.44</v>
      </c>
      <c r="I29" s="190">
        <v>206.49</v>
      </c>
      <c r="J29" s="160">
        <f t="shared" si="28"/>
        <v>250.93</v>
      </c>
      <c r="K29" s="161">
        <f t="shared" si="19"/>
        <v>88.88</v>
      </c>
      <c r="L29" s="162">
        <f t="shared" si="20"/>
        <v>412.98</v>
      </c>
      <c r="M29" s="163">
        <f t="shared" si="21"/>
        <v>501.86</v>
      </c>
      <c r="N29" s="158">
        <f t="shared" si="22"/>
        <v>56.909863999999992</v>
      </c>
      <c r="O29" s="159">
        <f t="shared" si="22"/>
        <v>264.43109400000003</v>
      </c>
      <c r="P29" s="160">
        <f t="shared" si="23"/>
        <v>321.33999999999997</v>
      </c>
      <c r="Q29" s="161">
        <f t="shared" si="24"/>
        <v>113.81972799999998</v>
      </c>
      <c r="R29" s="162">
        <f t="shared" si="25"/>
        <v>528.86218800000006</v>
      </c>
      <c r="S29" s="162">
        <f t="shared" si="26"/>
        <v>642.67999999999995</v>
      </c>
      <c r="T29" s="154">
        <f t="shared" si="27"/>
        <v>1.3005039523640142E-3</v>
      </c>
    </row>
    <row r="30" spans="1:23" ht="24.95" customHeight="1" x14ac:dyDescent="0.25">
      <c r="A30" s="192"/>
      <c r="B30" s="155" t="s">
        <v>703</v>
      </c>
      <c r="C30" s="153" t="s">
        <v>722</v>
      </c>
      <c r="D30" s="346" t="s">
        <v>165</v>
      </c>
      <c r="E30" s="156" t="s">
        <v>747</v>
      </c>
      <c r="F30" s="153" t="s">
        <v>193</v>
      </c>
      <c r="G30" s="347">
        <v>1</v>
      </c>
      <c r="H30" s="158">
        <v>237.76</v>
      </c>
      <c r="I30" s="159">
        <v>14188.56</v>
      </c>
      <c r="J30" s="160">
        <f t="shared" si="28"/>
        <v>14426.32</v>
      </c>
      <c r="K30" s="161">
        <f t="shared" si="19"/>
        <v>237.76</v>
      </c>
      <c r="L30" s="162">
        <f t="shared" si="20"/>
        <v>14188.56</v>
      </c>
      <c r="M30" s="163">
        <f t="shared" si="21"/>
        <v>14426.32</v>
      </c>
      <c r="N30" s="158">
        <f t="shared" si="22"/>
        <v>304.47545599999995</v>
      </c>
      <c r="O30" s="159">
        <f t="shared" si="22"/>
        <v>18169.869935999999</v>
      </c>
      <c r="P30" s="160">
        <f t="shared" si="23"/>
        <v>18474.34</v>
      </c>
      <c r="Q30" s="161">
        <f t="shared" si="24"/>
        <v>304.47545599999995</v>
      </c>
      <c r="R30" s="162">
        <f t="shared" si="25"/>
        <v>18169.869935999999</v>
      </c>
      <c r="S30" s="162">
        <f t="shared" si="26"/>
        <v>18474.34</v>
      </c>
      <c r="T30" s="154">
        <f t="shared" si="27"/>
        <v>3.7384004772696523E-2</v>
      </c>
    </row>
    <row r="31" spans="1:23" ht="24.95" customHeight="1" x14ac:dyDescent="0.25">
      <c r="A31" s="309"/>
      <c r="B31" s="155" t="s">
        <v>704</v>
      </c>
      <c r="C31" s="359" t="s">
        <v>724</v>
      </c>
      <c r="D31" s="153" t="s">
        <v>123</v>
      </c>
      <c r="E31" s="197" t="s">
        <v>725</v>
      </c>
      <c r="F31" s="190" t="s">
        <v>22</v>
      </c>
      <c r="G31" s="345">
        <v>1</v>
      </c>
      <c r="H31" s="192">
        <v>125.68</v>
      </c>
      <c r="I31" s="190">
        <v>68689.2</v>
      </c>
      <c r="J31" s="160">
        <f t="shared" si="28"/>
        <v>68814.87999999999</v>
      </c>
      <c r="K31" s="161">
        <f t="shared" si="19"/>
        <v>125.68</v>
      </c>
      <c r="L31" s="162">
        <f t="shared" si="20"/>
        <v>68689.2</v>
      </c>
      <c r="M31" s="163">
        <f t="shared" si="21"/>
        <v>68814.880000000005</v>
      </c>
      <c r="N31" s="158">
        <f t="shared" si="22"/>
        <v>160.945808</v>
      </c>
      <c r="O31" s="159">
        <f t="shared" si="22"/>
        <v>87963.389519999997</v>
      </c>
      <c r="P31" s="160">
        <f t="shared" si="23"/>
        <v>88124.33</v>
      </c>
      <c r="Q31" s="161">
        <f t="shared" si="24"/>
        <v>160.945808</v>
      </c>
      <c r="R31" s="162">
        <f t="shared" si="25"/>
        <v>87963.389519999997</v>
      </c>
      <c r="S31" s="162">
        <f t="shared" si="26"/>
        <v>88124.33</v>
      </c>
      <c r="T31" s="154">
        <f t="shared" si="27"/>
        <v>0.17832519988863926</v>
      </c>
    </row>
    <row r="32" spans="1:23" ht="24.95" customHeight="1" x14ac:dyDescent="0.25">
      <c r="A32" s="155"/>
      <c r="B32" s="155" t="s">
        <v>705</v>
      </c>
      <c r="C32" s="153" t="s">
        <v>726</v>
      </c>
      <c r="D32" s="153" t="s">
        <v>165</v>
      </c>
      <c r="E32" s="156" t="s">
        <v>748</v>
      </c>
      <c r="F32" s="190" t="s">
        <v>193</v>
      </c>
      <c r="G32" s="345">
        <v>3</v>
      </c>
      <c r="H32" s="192">
        <v>178.32</v>
      </c>
      <c r="I32" s="190">
        <v>3387.1</v>
      </c>
      <c r="J32" s="160">
        <f t="shared" si="28"/>
        <v>3565.42</v>
      </c>
      <c r="K32" s="161">
        <f t="shared" si="19"/>
        <v>534.96</v>
      </c>
      <c r="L32" s="162">
        <f t="shared" si="20"/>
        <v>10161.299999999999</v>
      </c>
      <c r="M32" s="163">
        <f t="shared" si="21"/>
        <v>10696.26</v>
      </c>
      <c r="N32" s="158">
        <f t="shared" si="22"/>
        <v>228.35659199999998</v>
      </c>
      <c r="O32" s="159">
        <f t="shared" si="22"/>
        <v>4337.5202599999993</v>
      </c>
      <c r="P32" s="160">
        <f t="shared" si="23"/>
        <v>4565.87</v>
      </c>
      <c r="Q32" s="161">
        <f t="shared" si="24"/>
        <v>685.06977599999993</v>
      </c>
      <c r="R32" s="162">
        <f t="shared" si="25"/>
        <v>13012.560779999998</v>
      </c>
      <c r="S32" s="162">
        <f t="shared" si="26"/>
        <v>13697.63</v>
      </c>
      <c r="T32" s="154">
        <f t="shared" si="27"/>
        <v>2.7718027561181136E-2</v>
      </c>
    </row>
    <row r="33" spans="1:20" ht="24.95" customHeight="1" x14ac:dyDescent="0.25">
      <c r="A33" s="192"/>
      <c r="B33" s="155" t="s">
        <v>706</v>
      </c>
      <c r="C33" s="153" t="s">
        <v>728</v>
      </c>
      <c r="D33" s="153" t="s">
        <v>664</v>
      </c>
      <c r="E33" s="156" t="s">
        <v>729</v>
      </c>
      <c r="F33" s="190" t="s">
        <v>665</v>
      </c>
      <c r="G33" s="345">
        <v>750</v>
      </c>
      <c r="H33" s="192">
        <v>8.7799999999999994</v>
      </c>
      <c r="I33" s="190">
        <v>144.66999999999999</v>
      </c>
      <c r="J33" s="160">
        <f t="shared" si="28"/>
        <v>153.44999999999999</v>
      </c>
      <c r="K33" s="161">
        <f t="shared" si="19"/>
        <v>6584.9999999999991</v>
      </c>
      <c r="L33" s="162">
        <f t="shared" si="20"/>
        <v>108502.49999999999</v>
      </c>
      <c r="M33" s="163">
        <f t="shared" si="21"/>
        <v>115087.5</v>
      </c>
      <c r="N33" s="158">
        <f t="shared" si="22"/>
        <v>11.243668</v>
      </c>
      <c r="O33" s="159">
        <f t="shared" si="22"/>
        <v>185.26440199999999</v>
      </c>
      <c r="P33" s="160">
        <f t="shared" si="23"/>
        <v>196.5</v>
      </c>
      <c r="Q33" s="161">
        <f t="shared" si="24"/>
        <v>8432.7510000000002</v>
      </c>
      <c r="R33" s="162">
        <f t="shared" si="25"/>
        <v>138948.3015</v>
      </c>
      <c r="S33" s="162">
        <f t="shared" si="26"/>
        <v>147381.04999999999</v>
      </c>
      <c r="T33" s="154">
        <f t="shared" si="27"/>
        <v>0.29823495056413518</v>
      </c>
    </row>
    <row r="34" spans="1:20" ht="24.95" customHeight="1" x14ac:dyDescent="0.25">
      <c r="A34" s="309"/>
      <c r="B34" s="155" t="s">
        <v>204</v>
      </c>
      <c r="C34" s="153" t="s">
        <v>666</v>
      </c>
      <c r="D34" s="346" t="s">
        <v>31</v>
      </c>
      <c r="E34" s="156" t="s">
        <v>667</v>
      </c>
      <c r="F34" s="153" t="s">
        <v>35</v>
      </c>
      <c r="G34" s="347">
        <v>100</v>
      </c>
      <c r="H34" s="158">
        <v>10.81</v>
      </c>
      <c r="I34" s="159">
        <v>15.74</v>
      </c>
      <c r="J34" s="160">
        <f t="shared" si="28"/>
        <v>26.55</v>
      </c>
      <c r="K34" s="161">
        <f t="shared" si="19"/>
        <v>1081</v>
      </c>
      <c r="L34" s="162">
        <f t="shared" si="20"/>
        <v>1574</v>
      </c>
      <c r="M34" s="163">
        <f t="shared" si="21"/>
        <v>2655</v>
      </c>
      <c r="N34" s="158">
        <f t="shared" si="22"/>
        <v>13.843286000000001</v>
      </c>
      <c r="O34" s="159">
        <f t="shared" si="22"/>
        <v>20.156644</v>
      </c>
      <c r="P34" s="160">
        <f t="shared" si="23"/>
        <v>33.99</v>
      </c>
      <c r="Q34" s="161">
        <f t="shared" si="24"/>
        <v>1384.3286000000001</v>
      </c>
      <c r="R34" s="162">
        <f t="shared" si="25"/>
        <v>2015.6644000000001</v>
      </c>
      <c r="S34" s="162">
        <f t="shared" si="26"/>
        <v>3399.99</v>
      </c>
      <c r="T34" s="154">
        <f t="shared" si="27"/>
        <v>6.8800965223721365E-3</v>
      </c>
    </row>
    <row r="35" spans="1:20" ht="24.95" customHeight="1" x14ac:dyDescent="0.25">
      <c r="A35" s="319"/>
      <c r="B35" s="155" t="s">
        <v>707</v>
      </c>
      <c r="C35" s="153" t="s">
        <v>730</v>
      </c>
      <c r="D35" s="346" t="s">
        <v>165</v>
      </c>
      <c r="E35" s="156" t="s">
        <v>749</v>
      </c>
      <c r="F35" s="153" t="s">
        <v>193</v>
      </c>
      <c r="G35" s="347">
        <v>4</v>
      </c>
      <c r="H35" s="158">
        <v>406.92</v>
      </c>
      <c r="I35" s="159">
        <v>283.19</v>
      </c>
      <c r="J35" s="160">
        <f t="shared" si="28"/>
        <v>690.11</v>
      </c>
      <c r="K35" s="161">
        <f t="shared" si="19"/>
        <v>1627.68</v>
      </c>
      <c r="L35" s="162">
        <f t="shared" si="20"/>
        <v>1132.76</v>
      </c>
      <c r="M35" s="163">
        <f t="shared" si="21"/>
        <v>2760.44</v>
      </c>
      <c r="N35" s="158">
        <f t="shared" si="22"/>
        <v>521.10175200000003</v>
      </c>
      <c r="O35" s="159">
        <f t="shared" si="22"/>
        <v>362.65311399999996</v>
      </c>
      <c r="P35" s="160">
        <f t="shared" si="23"/>
        <v>883.75</v>
      </c>
      <c r="Q35" s="161">
        <f t="shared" si="24"/>
        <v>2084.4070080000001</v>
      </c>
      <c r="R35" s="162">
        <f t="shared" si="25"/>
        <v>1450.6124559999998</v>
      </c>
      <c r="S35" s="162">
        <f t="shared" si="26"/>
        <v>3535.01</v>
      </c>
      <c r="T35" s="154">
        <f t="shared" si="27"/>
        <v>7.1533181002152151E-3</v>
      </c>
    </row>
    <row r="36" spans="1:20" ht="24.95" customHeight="1" x14ac:dyDescent="0.25">
      <c r="A36" s="155"/>
      <c r="B36" s="155" t="s">
        <v>708</v>
      </c>
      <c r="C36" s="153" t="s">
        <v>732</v>
      </c>
      <c r="D36" s="346" t="s">
        <v>165</v>
      </c>
      <c r="E36" s="156" t="s">
        <v>750</v>
      </c>
      <c r="F36" s="153" t="s">
        <v>193</v>
      </c>
      <c r="G36" s="347">
        <v>4</v>
      </c>
      <c r="H36" s="158">
        <v>118.88</v>
      </c>
      <c r="I36" s="159">
        <v>1318.83</v>
      </c>
      <c r="J36" s="160">
        <f t="shared" si="28"/>
        <v>1437.71</v>
      </c>
      <c r="K36" s="161">
        <f t="shared" si="19"/>
        <v>475.52</v>
      </c>
      <c r="L36" s="162">
        <f t="shared" si="20"/>
        <v>5275.32</v>
      </c>
      <c r="M36" s="163">
        <f t="shared" si="21"/>
        <v>5750.84</v>
      </c>
      <c r="N36" s="158">
        <f t="shared" si="22"/>
        <v>152.23772799999998</v>
      </c>
      <c r="O36" s="159">
        <f t="shared" si="22"/>
        <v>1688.8936979999999</v>
      </c>
      <c r="P36" s="160">
        <f t="shared" si="23"/>
        <v>1841.13</v>
      </c>
      <c r="Q36" s="161">
        <f t="shared" si="24"/>
        <v>608.9509119999999</v>
      </c>
      <c r="R36" s="162">
        <f t="shared" si="25"/>
        <v>6755.5747919999994</v>
      </c>
      <c r="S36" s="162">
        <f t="shared" si="26"/>
        <v>7364.52</v>
      </c>
      <c r="T36" s="154">
        <f t="shared" si="27"/>
        <v>1.4902575725499207E-2</v>
      </c>
    </row>
    <row r="37" spans="1:20" ht="24.95" customHeight="1" x14ac:dyDescent="0.25">
      <c r="A37" s="155"/>
      <c r="B37" s="155" t="s">
        <v>709</v>
      </c>
      <c r="C37" s="153" t="s">
        <v>734</v>
      </c>
      <c r="D37" s="346" t="s">
        <v>165</v>
      </c>
      <c r="E37" s="156" t="s">
        <v>751</v>
      </c>
      <c r="F37" s="153" t="s">
        <v>665</v>
      </c>
      <c r="G37" s="347">
        <v>60</v>
      </c>
      <c r="H37" s="158">
        <v>0</v>
      </c>
      <c r="I37" s="159">
        <v>38</v>
      </c>
      <c r="J37" s="160">
        <f t="shared" si="28"/>
        <v>38</v>
      </c>
      <c r="K37" s="161">
        <f t="shared" si="19"/>
        <v>0</v>
      </c>
      <c r="L37" s="162">
        <f t="shared" si="20"/>
        <v>2280</v>
      </c>
      <c r="M37" s="163">
        <f t="shared" si="21"/>
        <v>2280</v>
      </c>
      <c r="N37" s="158">
        <f t="shared" si="22"/>
        <v>0</v>
      </c>
      <c r="O37" s="159">
        <f t="shared" si="22"/>
        <v>48.662799999999997</v>
      </c>
      <c r="P37" s="160">
        <f t="shared" si="23"/>
        <v>48.66</v>
      </c>
      <c r="Q37" s="161">
        <f t="shared" si="24"/>
        <v>0</v>
      </c>
      <c r="R37" s="162">
        <f t="shared" si="25"/>
        <v>2919.768</v>
      </c>
      <c r="S37" s="162">
        <f t="shared" si="26"/>
        <v>2919.76</v>
      </c>
      <c r="T37" s="154">
        <f t="shared" si="27"/>
        <v>5.9083205015783196E-3</v>
      </c>
    </row>
    <row r="38" spans="1:20" ht="24.95" customHeight="1" x14ac:dyDescent="0.25">
      <c r="A38" s="155"/>
      <c r="B38" s="155" t="s">
        <v>710</v>
      </c>
      <c r="C38" s="153" t="s">
        <v>736</v>
      </c>
      <c r="D38" s="346" t="s">
        <v>182</v>
      </c>
      <c r="E38" s="156" t="s">
        <v>737</v>
      </c>
      <c r="F38" s="153" t="s">
        <v>22</v>
      </c>
      <c r="G38" s="347">
        <v>5</v>
      </c>
      <c r="H38" s="158">
        <v>0</v>
      </c>
      <c r="I38" s="159">
        <v>604.55999999999995</v>
      </c>
      <c r="J38" s="160">
        <f t="shared" si="28"/>
        <v>604.55999999999995</v>
      </c>
      <c r="K38" s="161">
        <f t="shared" si="19"/>
        <v>0</v>
      </c>
      <c r="L38" s="162">
        <f t="shared" si="20"/>
        <v>3022.7999999999997</v>
      </c>
      <c r="M38" s="163">
        <f t="shared" si="21"/>
        <v>3022.8</v>
      </c>
      <c r="N38" s="158">
        <f t="shared" si="22"/>
        <v>0</v>
      </c>
      <c r="O38" s="159">
        <f t="shared" si="22"/>
        <v>774.19953599999985</v>
      </c>
      <c r="P38" s="160">
        <f t="shared" si="23"/>
        <v>774.19</v>
      </c>
      <c r="Q38" s="161">
        <f t="shared" si="24"/>
        <v>0</v>
      </c>
      <c r="R38" s="162">
        <f t="shared" si="25"/>
        <v>3870.9976799999995</v>
      </c>
      <c r="S38" s="162">
        <f t="shared" si="26"/>
        <v>3870.99</v>
      </c>
      <c r="T38" s="154">
        <f t="shared" si="27"/>
        <v>7.8331950497317095E-3</v>
      </c>
    </row>
    <row r="39" spans="1:20" ht="24.95" customHeight="1" x14ac:dyDescent="0.25">
      <c r="A39" s="155"/>
      <c r="B39" s="155" t="s">
        <v>711</v>
      </c>
      <c r="C39" s="153" t="s">
        <v>738</v>
      </c>
      <c r="D39" s="346" t="s">
        <v>213</v>
      </c>
      <c r="E39" s="156" t="s">
        <v>752</v>
      </c>
      <c r="F39" s="153" t="s">
        <v>2</v>
      </c>
      <c r="G39" s="347">
        <v>5.6</v>
      </c>
      <c r="H39" s="158">
        <v>11.77</v>
      </c>
      <c r="I39" s="159">
        <v>49.96</v>
      </c>
      <c r="J39" s="160">
        <f t="shared" si="28"/>
        <v>61.730000000000004</v>
      </c>
      <c r="K39" s="161">
        <f t="shared" si="19"/>
        <v>65.911999999999992</v>
      </c>
      <c r="L39" s="162">
        <f t="shared" si="20"/>
        <v>279.77600000000001</v>
      </c>
      <c r="M39" s="163">
        <f t="shared" si="21"/>
        <v>345.68</v>
      </c>
      <c r="N39" s="158">
        <f t="shared" si="22"/>
        <v>15.072661999999999</v>
      </c>
      <c r="O39" s="159">
        <f t="shared" si="22"/>
        <v>63.978775999999996</v>
      </c>
      <c r="P39" s="160">
        <f t="shared" si="23"/>
        <v>79.05</v>
      </c>
      <c r="Q39" s="161">
        <f t="shared" si="24"/>
        <v>84.406907199999992</v>
      </c>
      <c r="R39" s="162">
        <f t="shared" si="25"/>
        <v>358.28114559999995</v>
      </c>
      <c r="S39" s="162">
        <f t="shared" si="26"/>
        <v>442.68</v>
      </c>
      <c r="T39" s="154">
        <f t="shared" si="27"/>
        <v>8.9579120189285774E-4</v>
      </c>
    </row>
    <row r="40" spans="1:20" ht="24.95" customHeight="1" x14ac:dyDescent="0.25">
      <c r="A40" s="155"/>
      <c r="B40" s="155" t="s">
        <v>712</v>
      </c>
      <c r="C40" s="153" t="s">
        <v>740</v>
      </c>
      <c r="D40" s="346" t="s">
        <v>668</v>
      </c>
      <c r="E40" s="156" t="s">
        <v>741</v>
      </c>
      <c r="F40" s="153" t="s">
        <v>22</v>
      </c>
      <c r="G40" s="347">
        <v>1</v>
      </c>
      <c r="H40" s="158">
        <v>870.8</v>
      </c>
      <c r="I40" s="159">
        <v>986</v>
      </c>
      <c r="J40" s="160">
        <f t="shared" si="28"/>
        <v>1856.8</v>
      </c>
      <c r="K40" s="161">
        <f t="shared" si="19"/>
        <v>870.8</v>
      </c>
      <c r="L40" s="162">
        <f t="shared" si="20"/>
        <v>986</v>
      </c>
      <c r="M40" s="163">
        <f t="shared" si="21"/>
        <v>1856.8</v>
      </c>
      <c r="N40" s="158">
        <f t="shared" si="22"/>
        <v>1115.1464799999999</v>
      </c>
      <c r="O40" s="159">
        <f t="shared" si="22"/>
        <v>1262.6715999999999</v>
      </c>
      <c r="P40" s="160">
        <f t="shared" si="23"/>
        <v>2377.81</v>
      </c>
      <c r="Q40" s="161">
        <f t="shared" si="24"/>
        <v>1115.1464799999999</v>
      </c>
      <c r="R40" s="162">
        <f t="shared" si="25"/>
        <v>1262.6715999999999</v>
      </c>
      <c r="S40" s="162">
        <f t="shared" si="26"/>
        <v>2377.81</v>
      </c>
      <c r="T40" s="154">
        <f t="shared" si="27"/>
        <v>4.8116501259891026E-3</v>
      </c>
    </row>
    <row r="41" spans="1:20" ht="63.75" x14ac:dyDescent="0.25">
      <c r="A41" s="155"/>
      <c r="B41" s="155" t="s">
        <v>713</v>
      </c>
      <c r="C41" s="153" t="s">
        <v>742</v>
      </c>
      <c r="D41" s="346" t="s">
        <v>165</v>
      </c>
      <c r="E41" s="156" t="s">
        <v>753</v>
      </c>
      <c r="F41" s="153" t="s">
        <v>193</v>
      </c>
      <c r="G41" s="347">
        <v>1</v>
      </c>
      <c r="H41" s="158">
        <v>356.64</v>
      </c>
      <c r="I41" s="159">
        <v>26760.67</v>
      </c>
      <c r="J41" s="160">
        <f t="shared" si="28"/>
        <v>27117.309999999998</v>
      </c>
      <c r="K41" s="161">
        <f t="shared" si="19"/>
        <v>356.64</v>
      </c>
      <c r="L41" s="162">
        <f t="shared" si="20"/>
        <v>26760.67</v>
      </c>
      <c r="M41" s="163">
        <f t="shared" si="21"/>
        <v>27117.31</v>
      </c>
      <c r="N41" s="158">
        <f t="shared" si="22"/>
        <v>456.71318399999996</v>
      </c>
      <c r="O41" s="159">
        <f t="shared" si="22"/>
        <v>34269.714001999993</v>
      </c>
      <c r="P41" s="160">
        <f t="shared" si="23"/>
        <v>34726.42</v>
      </c>
      <c r="Q41" s="161">
        <f t="shared" si="24"/>
        <v>456.71318399999996</v>
      </c>
      <c r="R41" s="162">
        <f t="shared" si="25"/>
        <v>34269.714001999993</v>
      </c>
      <c r="S41" s="162">
        <f t="shared" si="26"/>
        <v>34726.42</v>
      </c>
      <c r="T41" s="154">
        <f t="shared" si="27"/>
        <v>7.0271124761082882E-2</v>
      </c>
    </row>
    <row r="42" spans="1:20" ht="30" customHeight="1" x14ac:dyDescent="0.25">
      <c r="A42" s="192"/>
      <c r="B42" s="192"/>
      <c r="C42" s="153"/>
      <c r="D42" s="153"/>
      <c r="E42" s="197"/>
      <c r="F42" s="190"/>
      <c r="G42" s="345"/>
      <c r="H42" s="192"/>
      <c r="I42" s="190"/>
      <c r="J42" s="160"/>
      <c r="K42" s="161"/>
      <c r="L42" s="162"/>
      <c r="M42" s="348"/>
      <c r="N42" s="158"/>
      <c r="O42" s="159"/>
      <c r="P42" s="160"/>
      <c r="Q42" s="161"/>
      <c r="R42" s="162"/>
      <c r="S42" s="162"/>
      <c r="T42" s="344"/>
    </row>
    <row r="43" spans="1:20" ht="6.95" customHeight="1" thickBot="1" x14ac:dyDescent="0.3">
      <c r="B43" s="198"/>
      <c r="C43" s="199"/>
      <c r="D43" s="199"/>
      <c r="E43" s="200"/>
      <c r="F43" s="199"/>
      <c r="G43" s="201"/>
      <c r="H43" s="199"/>
      <c r="I43" s="199"/>
      <c r="J43" s="199"/>
      <c r="K43" s="199"/>
      <c r="L43" s="199"/>
      <c r="M43" s="201"/>
      <c r="N43" s="199"/>
      <c r="O43" s="199"/>
      <c r="P43" s="199"/>
      <c r="Q43" s="199"/>
      <c r="R43" s="199"/>
      <c r="S43" s="199"/>
    </row>
    <row r="44" spans="1:20" ht="6.95" customHeight="1" x14ac:dyDescent="0.25">
      <c r="B44" s="202"/>
      <c r="C44" s="179"/>
      <c r="D44" s="179"/>
      <c r="E44" s="202"/>
      <c r="F44" s="202"/>
      <c r="G44" s="203"/>
      <c r="H44" s="204"/>
      <c r="I44" s="205"/>
      <c r="J44" s="206"/>
      <c r="K44" s="207"/>
      <c r="L44" s="208"/>
      <c r="M44" s="209"/>
      <c r="N44" s="204"/>
      <c r="O44" s="205"/>
      <c r="P44" s="206"/>
      <c r="Q44" s="207"/>
      <c r="R44" s="208"/>
      <c r="S44" s="209"/>
      <c r="T44" s="209"/>
    </row>
    <row r="45" spans="1:20" s="216" customFormat="1" x14ac:dyDescent="0.25">
      <c r="A45" s="210"/>
      <c r="B45" s="211"/>
      <c r="C45" s="211"/>
      <c r="D45" s="211"/>
      <c r="E45" s="211"/>
      <c r="F45" s="211"/>
      <c r="G45" s="211"/>
      <c r="H45" s="212"/>
      <c r="I45" s="213"/>
      <c r="J45" s="214" t="s">
        <v>135</v>
      </c>
      <c r="K45" s="215">
        <f>K15+K20+K25</f>
        <v>70967.081999999995</v>
      </c>
      <c r="L45" s="215">
        <f t="shared" ref="L45:M45" si="29">L15+L20+L25</f>
        <v>314928.41599999997</v>
      </c>
      <c r="M45" s="215">
        <f t="shared" si="29"/>
        <v>385895.49</v>
      </c>
      <c r="N45" s="212"/>
      <c r="O45" s="213"/>
      <c r="P45" s="214" t="s">
        <v>136</v>
      </c>
      <c r="Q45" s="215">
        <f>Q15+Q20+Q25</f>
        <v>90880.445209199999</v>
      </c>
      <c r="R45" s="215">
        <f t="shared" ref="R45:S45" si="30">R15+R20+R25</f>
        <v>403297.32952959999</v>
      </c>
      <c r="S45" s="215">
        <f t="shared" si="30"/>
        <v>494177.66</v>
      </c>
      <c r="T45" s="337"/>
    </row>
    <row r="46" spans="1:20" ht="6.95" customHeight="1" thickBot="1" x14ac:dyDescent="0.3">
      <c r="B46" s="196"/>
      <c r="C46" s="179"/>
      <c r="D46" s="179"/>
      <c r="E46" s="217"/>
      <c r="F46" s="196"/>
      <c r="G46" s="218"/>
      <c r="H46" s="219"/>
      <c r="I46" s="220"/>
      <c r="J46" s="221"/>
      <c r="K46" s="222"/>
      <c r="L46" s="223"/>
      <c r="M46" s="224"/>
      <c r="N46" s="219"/>
      <c r="O46" s="220"/>
      <c r="P46" s="221"/>
      <c r="Q46" s="222"/>
      <c r="R46" s="223"/>
      <c r="S46" s="224"/>
      <c r="T46" s="224"/>
    </row>
    <row r="47" spans="1:20" ht="13.5" thickBot="1" x14ac:dyDescent="0.3"/>
    <row r="48" spans="1:20" x14ac:dyDescent="0.25">
      <c r="H48" s="600" t="s">
        <v>248</v>
      </c>
      <c r="I48" s="601"/>
      <c r="J48" s="601"/>
      <c r="K48" s="601"/>
      <c r="L48" s="601"/>
      <c r="M48" s="601"/>
      <c r="N48" s="606" t="s">
        <v>249</v>
      </c>
      <c r="O48" s="606"/>
      <c r="P48" s="606"/>
      <c r="Q48" s="280">
        <f>+'ORÇ. SINTÉTICO ONERADO'!Q45</f>
        <v>40839.032881599996</v>
      </c>
      <c r="R48" s="280">
        <f>+'ORÇ. SINTÉTICO ONERADO'!R45</f>
        <v>384086.67176159995</v>
      </c>
      <c r="S48" s="281">
        <f>+'ORÇ. SINTÉTICO ONERADO'!S45</f>
        <v>424925.58999999997</v>
      </c>
    </row>
    <row r="49" spans="8:19" x14ac:dyDescent="0.25">
      <c r="H49" s="602"/>
      <c r="I49" s="603"/>
      <c r="J49" s="603"/>
      <c r="K49" s="603"/>
      <c r="L49" s="603"/>
      <c r="M49" s="603"/>
      <c r="P49" s="282" t="s">
        <v>250</v>
      </c>
      <c r="Q49" s="283">
        <f>+(Q48/Q45)-1</f>
        <v>-0.55062904030023629</v>
      </c>
      <c r="R49" s="283">
        <f t="shared" ref="R49:S49" si="31">+(R48/R45)-1</f>
        <v>-4.7633982080682369E-2</v>
      </c>
      <c r="S49" s="284">
        <f t="shared" si="31"/>
        <v>-0.1401359786276053</v>
      </c>
    </row>
    <row r="50" spans="8:19" x14ac:dyDescent="0.25">
      <c r="H50" s="602"/>
      <c r="I50" s="603"/>
      <c r="J50" s="603"/>
      <c r="K50" s="603"/>
      <c r="L50" s="603"/>
      <c r="M50" s="603"/>
      <c r="S50" s="285"/>
    </row>
    <row r="51" spans="8:19" ht="13.5" thickBot="1" x14ac:dyDescent="0.3">
      <c r="H51" s="604"/>
      <c r="I51" s="605"/>
      <c r="J51" s="605"/>
      <c r="K51" s="605"/>
      <c r="L51" s="605"/>
      <c r="M51" s="605"/>
      <c r="N51" s="605" t="s">
        <v>251</v>
      </c>
      <c r="O51" s="605"/>
      <c r="P51" s="605"/>
      <c r="Q51" s="220"/>
      <c r="R51" s="220"/>
      <c r="S51" s="286" t="str">
        <f>+IF(S48&lt;S45,"ONERADO","DESONERADO")</f>
        <v>ONERADO</v>
      </c>
    </row>
    <row r="53" spans="8:19" x14ac:dyDescent="0.25">
      <c r="S53" s="225"/>
    </row>
    <row r="56" spans="8:19" x14ac:dyDescent="0.25">
      <c r="S56" s="226"/>
    </row>
  </sheetData>
  <mergeCells count="17">
    <mergeCell ref="B1:T6"/>
    <mergeCell ref="B13:B14"/>
    <mergeCell ref="C13:C14"/>
    <mergeCell ref="D13:D14"/>
    <mergeCell ref="E13:E14"/>
    <mergeCell ref="F13:F14"/>
    <mergeCell ref="G13:G14"/>
    <mergeCell ref="H13:J13"/>
    <mergeCell ref="K13:M13"/>
    <mergeCell ref="N13:P13"/>
    <mergeCell ref="Q13:R13"/>
    <mergeCell ref="S13:S14"/>
    <mergeCell ref="T13:T14"/>
    <mergeCell ref="C11:O11"/>
    <mergeCell ref="H48:M51"/>
    <mergeCell ref="N48:P48"/>
    <mergeCell ref="N51:P51"/>
  </mergeCells>
  <printOptions horizontalCentered="1"/>
  <pageMargins left="0.39370078740157483" right="0.39370078740157483" top="0.39370078740157483" bottom="0.98425196850393704" header="0.31496062992125984" footer="0.31496062992125984"/>
  <pageSetup paperSize="9" scale="52" orientation="landscape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AU74"/>
  <sheetViews>
    <sheetView showGridLines="0" view="pageBreakPreview" zoomScaleNormal="100" zoomScaleSheetLayoutView="100" workbookViewId="0">
      <selection activeCell="I30" sqref="I30:L30"/>
    </sheetView>
  </sheetViews>
  <sheetFormatPr defaultColWidth="3.85546875" defaultRowHeight="12.75" x14ac:dyDescent="0.25"/>
  <cols>
    <col min="1" max="1" width="1.85546875" style="244" customWidth="1"/>
    <col min="2" max="2" width="5.42578125" style="244" customWidth="1"/>
    <col min="3" max="3" width="2.85546875" style="244" customWidth="1"/>
    <col min="4" max="5" width="5.42578125" style="244" customWidth="1"/>
    <col min="6" max="6" width="10.42578125" style="244" customWidth="1"/>
    <col min="7" max="14" width="6.85546875" style="244" customWidth="1"/>
    <col min="15" max="15" width="4.140625" style="244" customWidth="1"/>
    <col min="16" max="22" width="5.85546875" style="244" customWidth="1"/>
    <col min="23" max="24" width="4.140625" style="244" customWidth="1"/>
    <col min="25" max="25" width="8.42578125" style="244" customWidth="1"/>
    <col min="26" max="26" width="1.85546875" style="277" customWidth="1"/>
    <col min="27" max="27" width="3.85546875" style="244" customWidth="1"/>
    <col min="28" max="28" width="19.42578125" style="247" customWidth="1"/>
    <col min="29" max="29" width="8.85546875" style="247" customWidth="1"/>
    <col min="30" max="31" width="9.140625" style="247" customWidth="1"/>
    <col min="32" max="32" width="3.85546875" style="247"/>
    <col min="33" max="33" width="10.85546875" style="247" hidden="1" customWidth="1"/>
    <col min="34" max="34" width="7" style="247" hidden="1" customWidth="1"/>
    <col min="35" max="36" width="3.85546875" style="247"/>
    <col min="37" max="41" width="3.85546875" style="244"/>
    <col min="42" max="42" width="5.85546875" style="244" bestFit="1" customWidth="1"/>
    <col min="43" max="44" width="3.85546875" style="244"/>
    <col min="45" max="45" width="6.85546875" style="244" bestFit="1" customWidth="1"/>
    <col min="46" max="46" width="3.85546875" style="244"/>
    <col min="47" max="47" width="5.85546875" style="244" bestFit="1" customWidth="1"/>
    <col min="48" max="259" width="3.85546875" style="244"/>
    <col min="260" max="260" width="11.140625" style="244" customWidth="1"/>
    <col min="261" max="261" width="1.85546875" style="244" customWidth="1"/>
    <col min="262" max="265" width="5.42578125" style="244" customWidth="1"/>
    <col min="266" max="266" width="10.42578125" style="244" customWidth="1"/>
    <col min="267" max="267" width="7.85546875" style="244" customWidth="1"/>
    <col min="268" max="268" width="8.85546875" style="244" customWidth="1"/>
    <col min="269" max="269" width="8.42578125" style="244" customWidth="1"/>
    <col min="270" max="270" width="4.42578125" style="244" customWidth="1"/>
    <col min="271" max="272" width="4.140625" style="244" customWidth="1"/>
    <col min="273" max="273" width="6.85546875" style="244" customWidth="1"/>
    <col min="274" max="280" width="4.140625" style="244" customWidth="1"/>
    <col min="281" max="281" width="7" style="244" customWidth="1"/>
    <col min="282" max="282" width="0" style="244" hidden="1" customWidth="1"/>
    <col min="283" max="286" width="3.85546875" style="244" customWidth="1"/>
    <col min="287" max="288" width="3.85546875" style="244"/>
    <col min="289" max="290" width="0" style="244" hidden="1" customWidth="1"/>
    <col min="291" max="297" width="3.85546875" style="244"/>
    <col min="298" max="298" width="5.85546875" style="244" bestFit="1" customWidth="1"/>
    <col min="299" max="300" width="3.85546875" style="244"/>
    <col min="301" max="301" width="6.85546875" style="244" bestFit="1" customWidth="1"/>
    <col min="302" max="302" width="3.85546875" style="244"/>
    <col min="303" max="303" width="5.85546875" style="244" bestFit="1" customWidth="1"/>
    <col min="304" max="515" width="3.85546875" style="244"/>
    <col min="516" max="516" width="11.140625" style="244" customWidth="1"/>
    <col min="517" max="517" width="1.85546875" style="244" customWidth="1"/>
    <col min="518" max="521" width="5.42578125" style="244" customWidth="1"/>
    <col min="522" max="522" width="10.42578125" style="244" customWidth="1"/>
    <col min="523" max="523" width="7.85546875" style="244" customWidth="1"/>
    <col min="524" max="524" width="8.85546875" style="244" customWidth="1"/>
    <col min="525" max="525" width="8.42578125" style="244" customWidth="1"/>
    <col min="526" max="526" width="4.42578125" style="244" customWidth="1"/>
    <col min="527" max="528" width="4.140625" style="244" customWidth="1"/>
    <col min="529" max="529" width="6.85546875" style="244" customWidth="1"/>
    <col min="530" max="536" width="4.140625" style="244" customWidth="1"/>
    <col min="537" max="537" width="7" style="244" customWidth="1"/>
    <col min="538" max="538" width="0" style="244" hidden="1" customWidth="1"/>
    <col min="539" max="542" width="3.85546875" style="244" customWidth="1"/>
    <col min="543" max="544" width="3.85546875" style="244"/>
    <col min="545" max="546" width="0" style="244" hidden="1" customWidth="1"/>
    <col min="547" max="553" width="3.85546875" style="244"/>
    <col min="554" max="554" width="5.85546875" style="244" bestFit="1" customWidth="1"/>
    <col min="555" max="556" width="3.85546875" style="244"/>
    <col min="557" max="557" width="6.85546875" style="244" bestFit="1" customWidth="1"/>
    <col min="558" max="558" width="3.85546875" style="244"/>
    <col min="559" max="559" width="5.85546875" style="244" bestFit="1" customWidth="1"/>
    <col min="560" max="771" width="3.85546875" style="244"/>
    <col min="772" max="772" width="11.140625" style="244" customWidth="1"/>
    <col min="773" max="773" width="1.85546875" style="244" customWidth="1"/>
    <col min="774" max="777" width="5.42578125" style="244" customWidth="1"/>
    <col min="778" max="778" width="10.42578125" style="244" customWidth="1"/>
    <col min="779" max="779" width="7.85546875" style="244" customWidth="1"/>
    <col min="780" max="780" width="8.85546875" style="244" customWidth="1"/>
    <col min="781" max="781" width="8.42578125" style="244" customWidth="1"/>
    <col min="782" max="782" width="4.42578125" style="244" customWidth="1"/>
    <col min="783" max="784" width="4.140625" style="244" customWidth="1"/>
    <col min="785" max="785" width="6.85546875" style="244" customWidth="1"/>
    <col min="786" max="792" width="4.140625" style="244" customWidth="1"/>
    <col min="793" max="793" width="7" style="244" customWidth="1"/>
    <col min="794" max="794" width="0" style="244" hidden="1" customWidth="1"/>
    <col min="795" max="798" width="3.85546875" style="244" customWidth="1"/>
    <col min="799" max="800" width="3.85546875" style="244"/>
    <col min="801" max="802" width="0" style="244" hidden="1" customWidth="1"/>
    <col min="803" max="809" width="3.85546875" style="244"/>
    <col min="810" max="810" width="5.85546875" style="244" bestFit="1" customWidth="1"/>
    <col min="811" max="812" width="3.85546875" style="244"/>
    <col min="813" max="813" width="6.85546875" style="244" bestFit="1" customWidth="1"/>
    <col min="814" max="814" width="3.85546875" style="244"/>
    <col min="815" max="815" width="5.85546875" style="244" bestFit="1" customWidth="1"/>
    <col min="816" max="1027" width="3.85546875" style="244"/>
    <col min="1028" max="1028" width="11.140625" style="244" customWidth="1"/>
    <col min="1029" max="1029" width="1.85546875" style="244" customWidth="1"/>
    <col min="1030" max="1033" width="5.42578125" style="244" customWidth="1"/>
    <col min="1034" max="1034" width="10.42578125" style="244" customWidth="1"/>
    <col min="1035" max="1035" width="7.85546875" style="244" customWidth="1"/>
    <col min="1036" max="1036" width="8.85546875" style="244" customWidth="1"/>
    <col min="1037" max="1037" width="8.42578125" style="244" customWidth="1"/>
    <col min="1038" max="1038" width="4.42578125" style="244" customWidth="1"/>
    <col min="1039" max="1040" width="4.140625" style="244" customWidth="1"/>
    <col min="1041" max="1041" width="6.85546875" style="244" customWidth="1"/>
    <col min="1042" max="1048" width="4.140625" style="244" customWidth="1"/>
    <col min="1049" max="1049" width="7" style="244" customWidth="1"/>
    <col min="1050" max="1050" width="0" style="244" hidden="1" customWidth="1"/>
    <col min="1051" max="1054" width="3.85546875" style="244" customWidth="1"/>
    <col min="1055" max="1056" width="3.85546875" style="244"/>
    <col min="1057" max="1058" width="0" style="244" hidden="1" customWidth="1"/>
    <col min="1059" max="1065" width="3.85546875" style="244"/>
    <col min="1066" max="1066" width="5.85546875" style="244" bestFit="1" customWidth="1"/>
    <col min="1067" max="1068" width="3.85546875" style="244"/>
    <col min="1069" max="1069" width="6.85546875" style="244" bestFit="1" customWidth="1"/>
    <col min="1070" max="1070" width="3.85546875" style="244"/>
    <col min="1071" max="1071" width="5.85546875" style="244" bestFit="1" customWidth="1"/>
    <col min="1072" max="1283" width="3.85546875" style="244"/>
    <col min="1284" max="1284" width="11.140625" style="244" customWidth="1"/>
    <col min="1285" max="1285" width="1.85546875" style="244" customWidth="1"/>
    <col min="1286" max="1289" width="5.42578125" style="244" customWidth="1"/>
    <col min="1290" max="1290" width="10.42578125" style="244" customWidth="1"/>
    <col min="1291" max="1291" width="7.85546875" style="244" customWidth="1"/>
    <col min="1292" max="1292" width="8.85546875" style="244" customWidth="1"/>
    <col min="1293" max="1293" width="8.42578125" style="244" customWidth="1"/>
    <col min="1294" max="1294" width="4.42578125" style="244" customWidth="1"/>
    <col min="1295" max="1296" width="4.140625" style="244" customWidth="1"/>
    <col min="1297" max="1297" width="6.85546875" style="244" customWidth="1"/>
    <col min="1298" max="1304" width="4.140625" style="244" customWidth="1"/>
    <col min="1305" max="1305" width="7" style="244" customWidth="1"/>
    <col min="1306" max="1306" width="0" style="244" hidden="1" customWidth="1"/>
    <col min="1307" max="1310" width="3.85546875" style="244" customWidth="1"/>
    <col min="1311" max="1312" width="3.85546875" style="244"/>
    <col min="1313" max="1314" width="0" style="244" hidden="1" customWidth="1"/>
    <col min="1315" max="1321" width="3.85546875" style="244"/>
    <col min="1322" max="1322" width="5.85546875" style="244" bestFit="1" customWidth="1"/>
    <col min="1323" max="1324" width="3.85546875" style="244"/>
    <col min="1325" max="1325" width="6.85546875" style="244" bestFit="1" customWidth="1"/>
    <col min="1326" max="1326" width="3.85546875" style="244"/>
    <col min="1327" max="1327" width="5.85546875" style="244" bestFit="1" customWidth="1"/>
    <col min="1328" max="1539" width="3.85546875" style="244"/>
    <col min="1540" max="1540" width="11.140625" style="244" customWidth="1"/>
    <col min="1541" max="1541" width="1.85546875" style="244" customWidth="1"/>
    <col min="1542" max="1545" width="5.42578125" style="244" customWidth="1"/>
    <col min="1546" max="1546" width="10.42578125" style="244" customWidth="1"/>
    <col min="1547" max="1547" width="7.85546875" style="244" customWidth="1"/>
    <col min="1548" max="1548" width="8.85546875" style="244" customWidth="1"/>
    <col min="1549" max="1549" width="8.42578125" style="244" customWidth="1"/>
    <col min="1550" max="1550" width="4.42578125" style="244" customWidth="1"/>
    <col min="1551" max="1552" width="4.140625" style="244" customWidth="1"/>
    <col min="1553" max="1553" width="6.85546875" style="244" customWidth="1"/>
    <col min="1554" max="1560" width="4.140625" style="244" customWidth="1"/>
    <col min="1561" max="1561" width="7" style="244" customWidth="1"/>
    <col min="1562" max="1562" width="0" style="244" hidden="1" customWidth="1"/>
    <col min="1563" max="1566" width="3.85546875" style="244" customWidth="1"/>
    <col min="1567" max="1568" width="3.85546875" style="244"/>
    <col min="1569" max="1570" width="0" style="244" hidden="1" customWidth="1"/>
    <col min="1571" max="1577" width="3.85546875" style="244"/>
    <col min="1578" max="1578" width="5.85546875" style="244" bestFit="1" customWidth="1"/>
    <col min="1579" max="1580" width="3.85546875" style="244"/>
    <col min="1581" max="1581" width="6.85546875" style="244" bestFit="1" customWidth="1"/>
    <col min="1582" max="1582" width="3.85546875" style="244"/>
    <col min="1583" max="1583" width="5.85546875" style="244" bestFit="1" customWidth="1"/>
    <col min="1584" max="1795" width="3.85546875" style="244"/>
    <col min="1796" max="1796" width="11.140625" style="244" customWidth="1"/>
    <col min="1797" max="1797" width="1.85546875" style="244" customWidth="1"/>
    <col min="1798" max="1801" width="5.42578125" style="244" customWidth="1"/>
    <col min="1802" max="1802" width="10.42578125" style="244" customWidth="1"/>
    <col min="1803" max="1803" width="7.85546875" style="244" customWidth="1"/>
    <col min="1804" max="1804" width="8.85546875" style="244" customWidth="1"/>
    <col min="1805" max="1805" width="8.42578125" style="244" customWidth="1"/>
    <col min="1806" max="1806" width="4.42578125" style="244" customWidth="1"/>
    <col min="1807" max="1808" width="4.140625" style="244" customWidth="1"/>
    <col min="1809" max="1809" width="6.85546875" style="244" customWidth="1"/>
    <col min="1810" max="1816" width="4.140625" style="244" customWidth="1"/>
    <col min="1817" max="1817" width="7" style="244" customWidth="1"/>
    <col min="1818" max="1818" width="0" style="244" hidden="1" customWidth="1"/>
    <col min="1819" max="1822" width="3.85546875" style="244" customWidth="1"/>
    <col min="1823" max="1824" width="3.85546875" style="244"/>
    <col min="1825" max="1826" width="0" style="244" hidden="1" customWidth="1"/>
    <col min="1827" max="1833" width="3.85546875" style="244"/>
    <col min="1834" max="1834" width="5.85546875" style="244" bestFit="1" customWidth="1"/>
    <col min="1835" max="1836" width="3.85546875" style="244"/>
    <col min="1837" max="1837" width="6.85546875" style="244" bestFit="1" customWidth="1"/>
    <col min="1838" max="1838" width="3.85546875" style="244"/>
    <col min="1839" max="1839" width="5.85546875" style="244" bestFit="1" customWidth="1"/>
    <col min="1840" max="2051" width="3.85546875" style="244"/>
    <col min="2052" max="2052" width="11.140625" style="244" customWidth="1"/>
    <col min="2053" max="2053" width="1.85546875" style="244" customWidth="1"/>
    <col min="2054" max="2057" width="5.42578125" style="244" customWidth="1"/>
    <col min="2058" max="2058" width="10.42578125" style="244" customWidth="1"/>
    <col min="2059" max="2059" width="7.85546875" style="244" customWidth="1"/>
    <col min="2060" max="2060" width="8.85546875" style="244" customWidth="1"/>
    <col min="2061" max="2061" width="8.42578125" style="244" customWidth="1"/>
    <col min="2062" max="2062" width="4.42578125" style="244" customWidth="1"/>
    <col min="2063" max="2064" width="4.140625" style="244" customWidth="1"/>
    <col min="2065" max="2065" width="6.85546875" style="244" customWidth="1"/>
    <col min="2066" max="2072" width="4.140625" style="244" customWidth="1"/>
    <col min="2073" max="2073" width="7" style="244" customWidth="1"/>
    <col min="2074" max="2074" width="0" style="244" hidden="1" customWidth="1"/>
    <col min="2075" max="2078" width="3.85546875" style="244" customWidth="1"/>
    <col min="2079" max="2080" width="3.85546875" style="244"/>
    <col min="2081" max="2082" width="0" style="244" hidden="1" customWidth="1"/>
    <col min="2083" max="2089" width="3.85546875" style="244"/>
    <col min="2090" max="2090" width="5.85546875" style="244" bestFit="1" customWidth="1"/>
    <col min="2091" max="2092" width="3.85546875" style="244"/>
    <col min="2093" max="2093" width="6.85546875" style="244" bestFit="1" customWidth="1"/>
    <col min="2094" max="2094" width="3.85546875" style="244"/>
    <col min="2095" max="2095" width="5.85546875" style="244" bestFit="1" customWidth="1"/>
    <col min="2096" max="2307" width="3.85546875" style="244"/>
    <col min="2308" max="2308" width="11.140625" style="244" customWidth="1"/>
    <col min="2309" max="2309" width="1.85546875" style="244" customWidth="1"/>
    <col min="2310" max="2313" width="5.42578125" style="244" customWidth="1"/>
    <col min="2314" max="2314" width="10.42578125" style="244" customWidth="1"/>
    <col min="2315" max="2315" width="7.85546875" style="244" customWidth="1"/>
    <col min="2316" max="2316" width="8.85546875" style="244" customWidth="1"/>
    <col min="2317" max="2317" width="8.42578125" style="244" customWidth="1"/>
    <col min="2318" max="2318" width="4.42578125" style="244" customWidth="1"/>
    <col min="2319" max="2320" width="4.140625" style="244" customWidth="1"/>
    <col min="2321" max="2321" width="6.85546875" style="244" customWidth="1"/>
    <col min="2322" max="2328" width="4.140625" style="244" customWidth="1"/>
    <col min="2329" max="2329" width="7" style="244" customWidth="1"/>
    <col min="2330" max="2330" width="0" style="244" hidden="1" customWidth="1"/>
    <col min="2331" max="2334" width="3.85546875" style="244" customWidth="1"/>
    <col min="2335" max="2336" width="3.85546875" style="244"/>
    <col min="2337" max="2338" width="0" style="244" hidden="1" customWidth="1"/>
    <col min="2339" max="2345" width="3.85546875" style="244"/>
    <col min="2346" max="2346" width="5.85546875" style="244" bestFit="1" customWidth="1"/>
    <col min="2347" max="2348" width="3.85546875" style="244"/>
    <col min="2349" max="2349" width="6.85546875" style="244" bestFit="1" customWidth="1"/>
    <col min="2350" max="2350" width="3.85546875" style="244"/>
    <col min="2351" max="2351" width="5.85546875" style="244" bestFit="1" customWidth="1"/>
    <col min="2352" max="2563" width="3.85546875" style="244"/>
    <col min="2564" max="2564" width="11.140625" style="244" customWidth="1"/>
    <col min="2565" max="2565" width="1.85546875" style="244" customWidth="1"/>
    <col min="2566" max="2569" width="5.42578125" style="244" customWidth="1"/>
    <col min="2570" max="2570" width="10.42578125" style="244" customWidth="1"/>
    <col min="2571" max="2571" width="7.85546875" style="244" customWidth="1"/>
    <col min="2572" max="2572" width="8.85546875" style="244" customWidth="1"/>
    <col min="2573" max="2573" width="8.42578125" style="244" customWidth="1"/>
    <col min="2574" max="2574" width="4.42578125" style="244" customWidth="1"/>
    <col min="2575" max="2576" width="4.140625" style="244" customWidth="1"/>
    <col min="2577" max="2577" width="6.85546875" style="244" customWidth="1"/>
    <col min="2578" max="2584" width="4.140625" style="244" customWidth="1"/>
    <col min="2585" max="2585" width="7" style="244" customWidth="1"/>
    <col min="2586" max="2586" width="0" style="244" hidden="1" customWidth="1"/>
    <col min="2587" max="2590" width="3.85546875" style="244" customWidth="1"/>
    <col min="2591" max="2592" width="3.85546875" style="244"/>
    <col min="2593" max="2594" width="0" style="244" hidden="1" customWidth="1"/>
    <col min="2595" max="2601" width="3.85546875" style="244"/>
    <col min="2602" max="2602" width="5.85546875" style="244" bestFit="1" customWidth="1"/>
    <col min="2603" max="2604" width="3.85546875" style="244"/>
    <col min="2605" max="2605" width="6.85546875" style="244" bestFit="1" customWidth="1"/>
    <col min="2606" max="2606" width="3.85546875" style="244"/>
    <col min="2607" max="2607" width="5.85546875" style="244" bestFit="1" customWidth="1"/>
    <col min="2608" max="2819" width="3.85546875" style="244"/>
    <col min="2820" max="2820" width="11.140625" style="244" customWidth="1"/>
    <col min="2821" max="2821" width="1.85546875" style="244" customWidth="1"/>
    <col min="2822" max="2825" width="5.42578125" style="244" customWidth="1"/>
    <col min="2826" max="2826" width="10.42578125" style="244" customWidth="1"/>
    <col min="2827" max="2827" width="7.85546875" style="244" customWidth="1"/>
    <col min="2828" max="2828" width="8.85546875" style="244" customWidth="1"/>
    <col min="2829" max="2829" width="8.42578125" style="244" customWidth="1"/>
    <col min="2830" max="2830" width="4.42578125" style="244" customWidth="1"/>
    <col min="2831" max="2832" width="4.140625" style="244" customWidth="1"/>
    <col min="2833" max="2833" width="6.85546875" style="244" customWidth="1"/>
    <col min="2834" max="2840" width="4.140625" style="244" customWidth="1"/>
    <col min="2841" max="2841" width="7" style="244" customWidth="1"/>
    <col min="2842" max="2842" width="0" style="244" hidden="1" customWidth="1"/>
    <col min="2843" max="2846" width="3.85546875" style="244" customWidth="1"/>
    <col min="2847" max="2848" width="3.85546875" style="244"/>
    <col min="2849" max="2850" width="0" style="244" hidden="1" customWidth="1"/>
    <col min="2851" max="2857" width="3.85546875" style="244"/>
    <col min="2858" max="2858" width="5.85546875" style="244" bestFit="1" customWidth="1"/>
    <col min="2859" max="2860" width="3.85546875" style="244"/>
    <col min="2861" max="2861" width="6.85546875" style="244" bestFit="1" customWidth="1"/>
    <col min="2862" max="2862" width="3.85546875" style="244"/>
    <col min="2863" max="2863" width="5.85546875" style="244" bestFit="1" customWidth="1"/>
    <col min="2864" max="3075" width="3.85546875" style="244"/>
    <col min="3076" max="3076" width="11.140625" style="244" customWidth="1"/>
    <col min="3077" max="3077" width="1.85546875" style="244" customWidth="1"/>
    <col min="3078" max="3081" width="5.42578125" style="244" customWidth="1"/>
    <col min="3082" max="3082" width="10.42578125" style="244" customWidth="1"/>
    <col min="3083" max="3083" width="7.85546875" style="244" customWidth="1"/>
    <col min="3084" max="3084" width="8.85546875" style="244" customWidth="1"/>
    <col min="3085" max="3085" width="8.42578125" style="244" customWidth="1"/>
    <col min="3086" max="3086" width="4.42578125" style="244" customWidth="1"/>
    <col min="3087" max="3088" width="4.140625" style="244" customWidth="1"/>
    <col min="3089" max="3089" width="6.85546875" style="244" customWidth="1"/>
    <col min="3090" max="3096" width="4.140625" style="244" customWidth="1"/>
    <col min="3097" max="3097" width="7" style="244" customWidth="1"/>
    <col min="3098" max="3098" width="0" style="244" hidden="1" customWidth="1"/>
    <col min="3099" max="3102" width="3.85546875" style="244" customWidth="1"/>
    <col min="3103" max="3104" width="3.85546875" style="244"/>
    <col min="3105" max="3106" width="0" style="244" hidden="1" customWidth="1"/>
    <col min="3107" max="3113" width="3.85546875" style="244"/>
    <col min="3114" max="3114" width="5.85546875" style="244" bestFit="1" customWidth="1"/>
    <col min="3115" max="3116" width="3.85546875" style="244"/>
    <col min="3117" max="3117" width="6.85546875" style="244" bestFit="1" customWidth="1"/>
    <col min="3118" max="3118" width="3.85546875" style="244"/>
    <col min="3119" max="3119" width="5.85546875" style="244" bestFit="1" customWidth="1"/>
    <col min="3120" max="3331" width="3.85546875" style="244"/>
    <col min="3332" max="3332" width="11.140625" style="244" customWidth="1"/>
    <col min="3333" max="3333" width="1.85546875" style="244" customWidth="1"/>
    <col min="3334" max="3337" width="5.42578125" style="244" customWidth="1"/>
    <col min="3338" max="3338" width="10.42578125" style="244" customWidth="1"/>
    <col min="3339" max="3339" width="7.85546875" style="244" customWidth="1"/>
    <col min="3340" max="3340" width="8.85546875" style="244" customWidth="1"/>
    <col min="3341" max="3341" width="8.42578125" style="244" customWidth="1"/>
    <col min="3342" max="3342" width="4.42578125" style="244" customWidth="1"/>
    <col min="3343" max="3344" width="4.140625" style="244" customWidth="1"/>
    <col min="3345" max="3345" width="6.85546875" style="244" customWidth="1"/>
    <col min="3346" max="3352" width="4.140625" style="244" customWidth="1"/>
    <col min="3353" max="3353" width="7" style="244" customWidth="1"/>
    <col min="3354" max="3354" width="0" style="244" hidden="1" customWidth="1"/>
    <col min="3355" max="3358" width="3.85546875" style="244" customWidth="1"/>
    <col min="3359" max="3360" width="3.85546875" style="244"/>
    <col min="3361" max="3362" width="0" style="244" hidden="1" customWidth="1"/>
    <col min="3363" max="3369" width="3.85546875" style="244"/>
    <col min="3370" max="3370" width="5.85546875" style="244" bestFit="1" customWidth="1"/>
    <col min="3371" max="3372" width="3.85546875" style="244"/>
    <col min="3373" max="3373" width="6.85546875" style="244" bestFit="1" customWidth="1"/>
    <col min="3374" max="3374" width="3.85546875" style="244"/>
    <col min="3375" max="3375" width="5.85546875" style="244" bestFit="1" customWidth="1"/>
    <col min="3376" max="3587" width="3.85546875" style="244"/>
    <col min="3588" max="3588" width="11.140625" style="244" customWidth="1"/>
    <col min="3589" max="3589" width="1.85546875" style="244" customWidth="1"/>
    <col min="3590" max="3593" width="5.42578125" style="244" customWidth="1"/>
    <col min="3594" max="3594" width="10.42578125" style="244" customWidth="1"/>
    <col min="3595" max="3595" width="7.85546875" style="244" customWidth="1"/>
    <col min="3596" max="3596" width="8.85546875" style="244" customWidth="1"/>
    <col min="3597" max="3597" width="8.42578125" style="244" customWidth="1"/>
    <col min="3598" max="3598" width="4.42578125" style="244" customWidth="1"/>
    <col min="3599" max="3600" width="4.140625" style="244" customWidth="1"/>
    <col min="3601" max="3601" width="6.85546875" style="244" customWidth="1"/>
    <col min="3602" max="3608" width="4.140625" style="244" customWidth="1"/>
    <col min="3609" max="3609" width="7" style="244" customWidth="1"/>
    <col min="3610" max="3610" width="0" style="244" hidden="1" customWidth="1"/>
    <col min="3611" max="3614" width="3.85546875" style="244" customWidth="1"/>
    <col min="3615" max="3616" width="3.85546875" style="244"/>
    <col min="3617" max="3618" width="0" style="244" hidden="1" customWidth="1"/>
    <col min="3619" max="3625" width="3.85546875" style="244"/>
    <col min="3626" max="3626" width="5.85546875" style="244" bestFit="1" customWidth="1"/>
    <col min="3627" max="3628" width="3.85546875" style="244"/>
    <col min="3629" max="3629" width="6.85546875" style="244" bestFit="1" customWidth="1"/>
    <col min="3630" max="3630" width="3.85546875" style="244"/>
    <col min="3631" max="3631" width="5.85546875" style="244" bestFit="1" customWidth="1"/>
    <col min="3632" max="3843" width="3.85546875" style="244"/>
    <col min="3844" max="3844" width="11.140625" style="244" customWidth="1"/>
    <col min="3845" max="3845" width="1.85546875" style="244" customWidth="1"/>
    <col min="3846" max="3849" width="5.42578125" style="244" customWidth="1"/>
    <col min="3850" max="3850" width="10.42578125" style="244" customWidth="1"/>
    <col min="3851" max="3851" width="7.85546875" style="244" customWidth="1"/>
    <col min="3852" max="3852" width="8.85546875" style="244" customWidth="1"/>
    <col min="3853" max="3853" width="8.42578125" style="244" customWidth="1"/>
    <col min="3854" max="3854" width="4.42578125" style="244" customWidth="1"/>
    <col min="3855" max="3856" width="4.140625" style="244" customWidth="1"/>
    <col min="3857" max="3857" width="6.85546875" style="244" customWidth="1"/>
    <col min="3858" max="3864" width="4.140625" style="244" customWidth="1"/>
    <col min="3865" max="3865" width="7" style="244" customWidth="1"/>
    <col min="3866" max="3866" width="0" style="244" hidden="1" customWidth="1"/>
    <col min="3867" max="3870" width="3.85546875" style="244" customWidth="1"/>
    <col min="3871" max="3872" width="3.85546875" style="244"/>
    <col min="3873" max="3874" width="0" style="244" hidden="1" customWidth="1"/>
    <col min="3875" max="3881" width="3.85546875" style="244"/>
    <col min="3882" max="3882" width="5.85546875" style="244" bestFit="1" customWidth="1"/>
    <col min="3883" max="3884" width="3.85546875" style="244"/>
    <col min="3885" max="3885" width="6.85546875" style="244" bestFit="1" customWidth="1"/>
    <col min="3886" max="3886" width="3.85546875" style="244"/>
    <col min="3887" max="3887" width="5.85546875" style="244" bestFit="1" customWidth="1"/>
    <col min="3888" max="4099" width="3.85546875" style="244"/>
    <col min="4100" max="4100" width="11.140625" style="244" customWidth="1"/>
    <col min="4101" max="4101" width="1.85546875" style="244" customWidth="1"/>
    <col min="4102" max="4105" width="5.42578125" style="244" customWidth="1"/>
    <col min="4106" max="4106" width="10.42578125" style="244" customWidth="1"/>
    <col min="4107" max="4107" width="7.85546875" style="244" customWidth="1"/>
    <col min="4108" max="4108" width="8.85546875" style="244" customWidth="1"/>
    <col min="4109" max="4109" width="8.42578125" style="244" customWidth="1"/>
    <col min="4110" max="4110" width="4.42578125" style="244" customWidth="1"/>
    <col min="4111" max="4112" width="4.140625" style="244" customWidth="1"/>
    <col min="4113" max="4113" width="6.85546875" style="244" customWidth="1"/>
    <col min="4114" max="4120" width="4.140625" style="244" customWidth="1"/>
    <col min="4121" max="4121" width="7" style="244" customWidth="1"/>
    <col min="4122" max="4122" width="0" style="244" hidden="1" customWidth="1"/>
    <col min="4123" max="4126" width="3.85546875" style="244" customWidth="1"/>
    <col min="4127" max="4128" width="3.85546875" style="244"/>
    <col min="4129" max="4130" width="0" style="244" hidden="1" customWidth="1"/>
    <col min="4131" max="4137" width="3.85546875" style="244"/>
    <col min="4138" max="4138" width="5.85546875" style="244" bestFit="1" customWidth="1"/>
    <col min="4139" max="4140" width="3.85546875" style="244"/>
    <col min="4141" max="4141" width="6.85546875" style="244" bestFit="1" customWidth="1"/>
    <col min="4142" max="4142" width="3.85546875" style="244"/>
    <col min="4143" max="4143" width="5.85546875" style="244" bestFit="1" customWidth="1"/>
    <col min="4144" max="4355" width="3.85546875" style="244"/>
    <col min="4356" max="4356" width="11.140625" style="244" customWidth="1"/>
    <col min="4357" max="4357" width="1.85546875" style="244" customWidth="1"/>
    <col min="4358" max="4361" width="5.42578125" style="244" customWidth="1"/>
    <col min="4362" max="4362" width="10.42578125" style="244" customWidth="1"/>
    <col min="4363" max="4363" width="7.85546875" style="244" customWidth="1"/>
    <col min="4364" max="4364" width="8.85546875" style="244" customWidth="1"/>
    <col min="4365" max="4365" width="8.42578125" style="244" customWidth="1"/>
    <col min="4366" max="4366" width="4.42578125" style="244" customWidth="1"/>
    <col min="4367" max="4368" width="4.140625" style="244" customWidth="1"/>
    <col min="4369" max="4369" width="6.85546875" style="244" customWidth="1"/>
    <col min="4370" max="4376" width="4.140625" style="244" customWidth="1"/>
    <col min="4377" max="4377" width="7" style="244" customWidth="1"/>
    <col min="4378" max="4378" width="0" style="244" hidden="1" customWidth="1"/>
    <col min="4379" max="4382" width="3.85546875" style="244" customWidth="1"/>
    <col min="4383" max="4384" width="3.85546875" style="244"/>
    <col min="4385" max="4386" width="0" style="244" hidden="1" customWidth="1"/>
    <col min="4387" max="4393" width="3.85546875" style="244"/>
    <col min="4394" max="4394" width="5.85546875" style="244" bestFit="1" customWidth="1"/>
    <col min="4395" max="4396" width="3.85546875" style="244"/>
    <col min="4397" max="4397" width="6.85546875" style="244" bestFit="1" customWidth="1"/>
    <col min="4398" max="4398" width="3.85546875" style="244"/>
    <col min="4399" max="4399" width="5.85546875" style="244" bestFit="1" customWidth="1"/>
    <col min="4400" max="4611" width="3.85546875" style="244"/>
    <col min="4612" max="4612" width="11.140625" style="244" customWidth="1"/>
    <col min="4613" max="4613" width="1.85546875" style="244" customWidth="1"/>
    <col min="4614" max="4617" width="5.42578125" style="244" customWidth="1"/>
    <col min="4618" max="4618" width="10.42578125" style="244" customWidth="1"/>
    <col min="4619" max="4619" width="7.85546875" style="244" customWidth="1"/>
    <col min="4620" max="4620" width="8.85546875" style="244" customWidth="1"/>
    <col min="4621" max="4621" width="8.42578125" style="244" customWidth="1"/>
    <col min="4622" max="4622" width="4.42578125" style="244" customWidth="1"/>
    <col min="4623" max="4624" width="4.140625" style="244" customWidth="1"/>
    <col min="4625" max="4625" width="6.85546875" style="244" customWidth="1"/>
    <col min="4626" max="4632" width="4.140625" style="244" customWidth="1"/>
    <col min="4633" max="4633" width="7" style="244" customWidth="1"/>
    <col min="4634" max="4634" width="0" style="244" hidden="1" customWidth="1"/>
    <col min="4635" max="4638" width="3.85546875" style="244" customWidth="1"/>
    <col min="4639" max="4640" width="3.85546875" style="244"/>
    <col min="4641" max="4642" width="0" style="244" hidden="1" customWidth="1"/>
    <col min="4643" max="4649" width="3.85546875" style="244"/>
    <col min="4650" max="4650" width="5.85546875" style="244" bestFit="1" customWidth="1"/>
    <col min="4651" max="4652" width="3.85546875" style="244"/>
    <col min="4653" max="4653" width="6.85546875" style="244" bestFit="1" customWidth="1"/>
    <col min="4654" max="4654" width="3.85546875" style="244"/>
    <col min="4655" max="4655" width="5.85546875" style="244" bestFit="1" customWidth="1"/>
    <col min="4656" max="4867" width="3.85546875" style="244"/>
    <col min="4868" max="4868" width="11.140625" style="244" customWidth="1"/>
    <col min="4869" max="4869" width="1.85546875" style="244" customWidth="1"/>
    <col min="4870" max="4873" width="5.42578125" style="244" customWidth="1"/>
    <col min="4874" max="4874" width="10.42578125" style="244" customWidth="1"/>
    <col min="4875" max="4875" width="7.85546875" style="244" customWidth="1"/>
    <col min="4876" max="4876" width="8.85546875" style="244" customWidth="1"/>
    <col min="4877" max="4877" width="8.42578125" style="244" customWidth="1"/>
    <col min="4878" max="4878" width="4.42578125" style="244" customWidth="1"/>
    <col min="4879" max="4880" width="4.140625" style="244" customWidth="1"/>
    <col min="4881" max="4881" width="6.85546875" style="244" customWidth="1"/>
    <col min="4882" max="4888" width="4.140625" style="244" customWidth="1"/>
    <col min="4889" max="4889" width="7" style="244" customWidth="1"/>
    <col min="4890" max="4890" width="0" style="244" hidden="1" customWidth="1"/>
    <col min="4891" max="4894" width="3.85546875" style="244" customWidth="1"/>
    <col min="4895" max="4896" width="3.85546875" style="244"/>
    <col min="4897" max="4898" width="0" style="244" hidden="1" customWidth="1"/>
    <col min="4899" max="4905" width="3.85546875" style="244"/>
    <col min="4906" max="4906" width="5.85546875" style="244" bestFit="1" customWidth="1"/>
    <col min="4907" max="4908" width="3.85546875" style="244"/>
    <col min="4909" max="4909" width="6.85546875" style="244" bestFit="1" customWidth="1"/>
    <col min="4910" max="4910" width="3.85546875" style="244"/>
    <col min="4911" max="4911" width="5.85546875" style="244" bestFit="1" customWidth="1"/>
    <col min="4912" max="5123" width="3.85546875" style="244"/>
    <col min="5124" max="5124" width="11.140625" style="244" customWidth="1"/>
    <col min="5125" max="5125" width="1.85546875" style="244" customWidth="1"/>
    <col min="5126" max="5129" width="5.42578125" style="244" customWidth="1"/>
    <col min="5130" max="5130" width="10.42578125" style="244" customWidth="1"/>
    <col min="5131" max="5131" width="7.85546875" style="244" customWidth="1"/>
    <col min="5132" max="5132" width="8.85546875" style="244" customWidth="1"/>
    <col min="5133" max="5133" width="8.42578125" style="244" customWidth="1"/>
    <col min="5134" max="5134" width="4.42578125" style="244" customWidth="1"/>
    <col min="5135" max="5136" width="4.140625" style="244" customWidth="1"/>
    <col min="5137" max="5137" width="6.85546875" style="244" customWidth="1"/>
    <col min="5138" max="5144" width="4.140625" style="244" customWidth="1"/>
    <col min="5145" max="5145" width="7" style="244" customWidth="1"/>
    <col min="5146" max="5146" width="0" style="244" hidden="1" customWidth="1"/>
    <col min="5147" max="5150" width="3.85546875" style="244" customWidth="1"/>
    <col min="5151" max="5152" width="3.85546875" style="244"/>
    <col min="5153" max="5154" width="0" style="244" hidden="1" customWidth="1"/>
    <col min="5155" max="5161" width="3.85546875" style="244"/>
    <col min="5162" max="5162" width="5.85546875" style="244" bestFit="1" customWidth="1"/>
    <col min="5163" max="5164" width="3.85546875" style="244"/>
    <col min="5165" max="5165" width="6.85546875" style="244" bestFit="1" customWidth="1"/>
    <col min="5166" max="5166" width="3.85546875" style="244"/>
    <col min="5167" max="5167" width="5.85546875" style="244" bestFit="1" customWidth="1"/>
    <col min="5168" max="5379" width="3.85546875" style="244"/>
    <col min="5380" max="5380" width="11.140625" style="244" customWidth="1"/>
    <col min="5381" max="5381" width="1.85546875" style="244" customWidth="1"/>
    <col min="5382" max="5385" width="5.42578125" style="244" customWidth="1"/>
    <col min="5386" max="5386" width="10.42578125" style="244" customWidth="1"/>
    <col min="5387" max="5387" width="7.85546875" style="244" customWidth="1"/>
    <col min="5388" max="5388" width="8.85546875" style="244" customWidth="1"/>
    <col min="5389" max="5389" width="8.42578125" style="244" customWidth="1"/>
    <col min="5390" max="5390" width="4.42578125" style="244" customWidth="1"/>
    <col min="5391" max="5392" width="4.140625" style="244" customWidth="1"/>
    <col min="5393" max="5393" width="6.85546875" style="244" customWidth="1"/>
    <col min="5394" max="5400" width="4.140625" style="244" customWidth="1"/>
    <col min="5401" max="5401" width="7" style="244" customWidth="1"/>
    <col min="5402" max="5402" width="0" style="244" hidden="1" customWidth="1"/>
    <col min="5403" max="5406" width="3.85546875" style="244" customWidth="1"/>
    <col min="5407" max="5408" width="3.85546875" style="244"/>
    <col min="5409" max="5410" width="0" style="244" hidden="1" customWidth="1"/>
    <col min="5411" max="5417" width="3.85546875" style="244"/>
    <col min="5418" max="5418" width="5.85546875" style="244" bestFit="1" customWidth="1"/>
    <col min="5419" max="5420" width="3.85546875" style="244"/>
    <col min="5421" max="5421" width="6.85546875" style="244" bestFit="1" customWidth="1"/>
    <col min="5422" max="5422" width="3.85546875" style="244"/>
    <col min="5423" max="5423" width="5.85546875" style="244" bestFit="1" customWidth="1"/>
    <col min="5424" max="5635" width="3.85546875" style="244"/>
    <col min="5636" max="5636" width="11.140625" style="244" customWidth="1"/>
    <col min="5637" max="5637" width="1.85546875" style="244" customWidth="1"/>
    <col min="5638" max="5641" width="5.42578125" style="244" customWidth="1"/>
    <col min="5642" max="5642" width="10.42578125" style="244" customWidth="1"/>
    <col min="5643" max="5643" width="7.85546875" style="244" customWidth="1"/>
    <col min="5644" max="5644" width="8.85546875" style="244" customWidth="1"/>
    <col min="5645" max="5645" width="8.42578125" style="244" customWidth="1"/>
    <col min="5646" max="5646" width="4.42578125" style="244" customWidth="1"/>
    <col min="5647" max="5648" width="4.140625" style="244" customWidth="1"/>
    <col min="5649" max="5649" width="6.85546875" style="244" customWidth="1"/>
    <col min="5650" max="5656" width="4.140625" style="244" customWidth="1"/>
    <col min="5657" max="5657" width="7" style="244" customWidth="1"/>
    <col min="5658" max="5658" width="0" style="244" hidden="1" customWidth="1"/>
    <col min="5659" max="5662" width="3.85546875" style="244" customWidth="1"/>
    <col min="5663" max="5664" width="3.85546875" style="244"/>
    <col min="5665" max="5666" width="0" style="244" hidden="1" customWidth="1"/>
    <col min="5667" max="5673" width="3.85546875" style="244"/>
    <col min="5674" max="5674" width="5.85546875" style="244" bestFit="1" customWidth="1"/>
    <col min="5675" max="5676" width="3.85546875" style="244"/>
    <col min="5677" max="5677" width="6.85546875" style="244" bestFit="1" customWidth="1"/>
    <col min="5678" max="5678" width="3.85546875" style="244"/>
    <col min="5679" max="5679" width="5.85546875" style="244" bestFit="1" customWidth="1"/>
    <col min="5680" max="5891" width="3.85546875" style="244"/>
    <col min="5892" max="5892" width="11.140625" style="244" customWidth="1"/>
    <col min="5893" max="5893" width="1.85546875" style="244" customWidth="1"/>
    <col min="5894" max="5897" width="5.42578125" style="244" customWidth="1"/>
    <col min="5898" max="5898" width="10.42578125" style="244" customWidth="1"/>
    <col min="5899" max="5899" width="7.85546875" style="244" customWidth="1"/>
    <col min="5900" max="5900" width="8.85546875" style="244" customWidth="1"/>
    <col min="5901" max="5901" width="8.42578125" style="244" customWidth="1"/>
    <col min="5902" max="5902" width="4.42578125" style="244" customWidth="1"/>
    <col min="5903" max="5904" width="4.140625" style="244" customWidth="1"/>
    <col min="5905" max="5905" width="6.85546875" style="244" customWidth="1"/>
    <col min="5906" max="5912" width="4.140625" style="244" customWidth="1"/>
    <col min="5913" max="5913" width="7" style="244" customWidth="1"/>
    <col min="5914" max="5914" width="0" style="244" hidden="1" customWidth="1"/>
    <col min="5915" max="5918" width="3.85546875" style="244" customWidth="1"/>
    <col min="5919" max="5920" width="3.85546875" style="244"/>
    <col min="5921" max="5922" width="0" style="244" hidden="1" customWidth="1"/>
    <col min="5923" max="5929" width="3.85546875" style="244"/>
    <col min="5930" max="5930" width="5.85546875" style="244" bestFit="1" customWidth="1"/>
    <col min="5931" max="5932" width="3.85546875" style="244"/>
    <col min="5933" max="5933" width="6.85546875" style="244" bestFit="1" customWidth="1"/>
    <col min="5934" max="5934" width="3.85546875" style="244"/>
    <col min="5935" max="5935" width="5.85546875" style="244" bestFit="1" customWidth="1"/>
    <col min="5936" max="6147" width="3.85546875" style="244"/>
    <col min="6148" max="6148" width="11.140625" style="244" customWidth="1"/>
    <col min="6149" max="6149" width="1.85546875" style="244" customWidth="1"/>
    <col min="6150" max="6153" width="5.42578125" style="244" customWidth="1"/>
    <col min="6154" max="6154" width="10.42578125" style="244" customWidth="1"/>
    <col min="6155" max="6155" width="7.85546875" style="244" customWidth="1"/>
    <col min="6156" max="6156" width="8.85546875" style="244" customWidth="1"/>
    <col min="6157" max="6157" width="8.42578125" style="244" customWidth="1"/>
    <col min="6158" max="6158" width="4.42578125" style="244" customWidth="1"/>
    <col min="6159" max="6160" width="4.140625" style="244" customWidth="1"/>
    <col min="6161" max="6161" width="6.85546875" style="244" customWidth="1"/>
    <col min="6162" max="6168" width="4.140625" style="244" customWidth="1"/>
    <col min="6169" max="6169" width="7" style="244" customWidth="1"/>
    <col min="6170" max="6170" width="0" style="244" hidden="1" customWidth="1"/>
    <col min="6171" max="6174" width="3.85546875" style="244" customWidth="1"/>
    <col min="6175" max="6176" width="3.85546875" style="244"/>
    <col min="6177" max="6178" width="0" style="244" hidden="1" customWidth="1"/>
    <col min="6179" max="6185" width="3.85546875" style="244"/>
    <col min="6186" max="6186" width="5.85546875" style="244" bestFit="1" customWidth="1"/>
    <col min="6187" max="6188" width="3.85546875" style="244"/>
    <col min="6189" max="6189" width="6.85546875" style="244" bestFit="1" customWidth="1"/>
    <col min="6190" max="6190" width="3.85546875" style="244"/>
    <col min="6191" max="6191" width="5.85546875" style="244" bestFit="1" customWidth="1"/>
    <col min="6192" max="6403" width="3.85546875" style="244"/>
    <col min="6404" max="6404" width="11.140625" style="244" customWidth="1"/>
    <col min="6405" max="6405" width="1.85546875" style="244" customWidth="1"/>
    <col min="6406" max="6409" width="5.42578125" style="244" customWidth="1"/>
    <col min="6410" max="6410" width="10.42578125" style="244" customWidth="1"/>
    <col min="6411" max="6411" width="7.85546875" style="244" customWidth="1"/>
    <col min="6412" max="6412" width="8.85546875" style="244" customWidth="1"/>
    <col min="6413" max="6413" width="8.42578125" style="244" customWidth="1"/>
    <col min="6414" max="6414" width="4.42578125" style="244" customWidth="1"/>
    <col min="6415" max="6416" width="4.140625" style="244" customWidth="1"/>
    <col min="6417" max="6417" width="6.85546875" style="244" customWidth="1"/>
    <col min="6418" max="6424" width="4.140625" style="244" customWidth="1"/>
    <col min="6425" max="6425" width="7" style="244" customWidth="1"/>
    <col min="6426" max="6426" width="0" style="244" hidden="1" customWidth="1"/>
    <col min="6427" max="6430" width="3.85546875" style="244" customWidth="1"/>
    <col min="6431" max="6432" width="3.85546875" style="244"/>
    <col min="6433" max="6434" width="0" style="244" hidden="1" customWidth="1"/>
    <col min="6435" max="6441" width="3.85546875" style="244"/>
    <col min="6442" max="6442" width="5.85546875" style="244" bestFit="1" customWidth="1"/>
    <col min="6443" max="6444" width="3.85546875" style="244"/>
    <col min="6445" max="6445" width="6.85546875" style="244" bestFit="1" customWidth="1"/>
    <col min="6446" max="6446" width="3.85546875" style="244"/>
    <col min="6447" max="6447" width="5.85546875" style="244" bestFit="1" customWidth="1"/>
    <col min="6448" max="6659" width="3.85546875" style="244"/>
    <col min="6660" max="6660" width="11.140625" style="244" customWidth="1"/>
    <col min="6661" max="6661" width="1.85546875" style="244" customWidth="1"/>
    <col min="6662" max="6665" width="5.42578125" style="244" customWidth="1"/>
    <col min="6666" max="6666" width="10.42578125" style="244" customWidth="1"/>
    <col min="6667" max="6667" width="7.85546875" style="244" customWidth="1"/>
    <col min="6668" max="6668" width="8.85546875" style="244" customWidth="1"/>
    <col min="6669" max="6669" width="8.42578125" style="244" customWidth="1"/>
    <col min="6670" max="6670" width="4.42578125" style="244" customWidth="1"/>
    <col min="6671" max="6672" width="4.140625" style="244" customWidth="1"/>
    <col min="6673" max="6673" width="6.85546875" style="244" customWidth="1"/>
    <col min="6674" max="6680" width="4.140625" style="244" customWidth="1"/>
    <col min="6681" max="6681" width="7" style="244" customWidth="1"/>
    <col min="6682" max="6682" width="0" style="244" hidden="1" customWidth="1"/>
    <col min="6683" max="6686" width="3.85546875" style="244" customWidth="1"/>
    <col min="6687" max="6688" width="3.85546875" style="244"/>
    <col min="6689" max="6690" width="0" style="244" hidden="1" customWidth="1"/>
    <col min="6691" max="6697" width="3.85546875" style="244"/>
    <col min="6698" max="6698" width="5.85546875" style="244" bestFit="1" customWidth="1"/>
    <col min="6699" max="6700" width="3.85546875" style="244"/>
    <col min="6701" max="6701" width="6.85546875" style="244" bestFit="1" customWidth="1"/>
    <col min="6702" max="6702" width="3.85546875" style="244"/>
    <col min="6703" max="6703" width="5.85546875" style="244" bestFit="1" customWidth="1"/>
    <col min="6704" max="6915" width="3.85546875" style="244"/>
    <col min="6916" max="6916" width="11.140625" style="244" customWidth="1"/>
    <col min="6917" max="6917" width="1.85546875" style="244" customWidth="1"/>
    <col min="6918" max="6921" width="5.42578125" style="244" customWidth="1"/>
    <col min="6922" max="6922" width="10.42578125" style="244" customWidth="1"/>
    <col min="6923" max="6923" width="7.85546875" style="244" customWidth="1"/>
    <col min="6924" max="6924" width="8.85546875" style="244" customWidth="1"/>
    <col min="6925" max="6925" width="8.42578125" style="244" customWidth="1"/>
    <col min="6926" max="6926" width="4.42578125" style="244" customWidth="1"/>
    <col min="6927" max="6928" width="4.140625" style="244" customWidth="1"/>
    <col min="6929" max="6929" width="6.85546875" style="244" customWidth="1"/>
    <col min="6930" max="6936" width="4.140625" style="244" customWidth="1"/>
    <col min="6937" max="6937" width="7" style="244" customWidth="1"/>
    <col min="6938" max="6938" width="0" style="244" hidden="1" customWidth="1"/>
    <col min="6939" max="6942" width="3.85546875" style="244" customWidth="1"/>
    <col min="6943" max="6944" width="3.85546875" style="244"/>
    <col min="6945" max="6946" width="0" style="244" hidden="1" customWidth="1"/>
    <col min="6947" max="6953" width="3.85546875" style="244"/>
    <col min="6954" max="6954" width="5.85546875" style="244" bestFit="1" customWidth="1"/>
    <col min="6955" max="6956" width="3.85546875" style="244"/>
    <col min="6957" max="6957" width="6.85546875" style="244" bestFit="1" customWidth="1"/>
    <col min="6958" max="6958" width="3.85546875" style="244"/>
    <col min="6959" max="6959" width="5.85546875" style="244" bestFit="1" customWidth="1"/>
    <col min="6960" max="7171" width="3.85546875" style="244"/>
    <col min="7172" max="7172" width="11.140625" style="244" customWidth="1"/>
    <col min="7173" max="7173" width="1.85546875" style="244" customWidth="1"/>
    <col min="7174" max="7177" width="5.42578125" style="244" customWidth="1"/>
    <col min="7178" max="7178" width="10.42578125" style="244" customWidth="1"/>
    <col min="7179" max="7179" width="7.85546875" style="244" customWidth="1"/>
    <col min="7180" max="7180" width="8.85546875" style="244" customWidth="1"/>
    <col min="7181" max="7181" width="8.42578125" style="244" customWidth="1"/>
    <col min="7182" max="7182" width="4.42578125" style="244" customWidth="1"/>
    <col min="7183" max="7184" width="4.140625" style="244" customWidth="1"/>
    <col min="7185" max="7185" width="6.85546875" style="244" customWidth="1"/>
    <col min="7186" max="7192" width="4.140625" style="244" customWidth="1"/>
    <col min="7193" max="7193" width="7" style="244" customWidth="1"/>
    <col min="7194" max="7194" width="0" style="244" hidden="1" customWidth="1"/>
    <col min="7195" max="7198" width="3.85546875" style="244" customWidth="1"/>
    <col min="7199" max="7200" width="3.85546875" style="244"/>
    <col min="7201" max="7202" width="0" style="244" hidden="1" customWidth="1"/>
    <col min="7203" max="7209" width="3.85546875" style="244"/>
    <col min="7210" max="7210" width="5.85546875" style="244" bestFit="1" customWidth="1"/>
    <col min="7211" max="7212" width="3.85546875" style="244"/>
    <col min="7213" max="7213" width="6.85546875" style="244" bestFit="1" customWidth="1"/>
    <col min="7214" max="7214" width="3.85546875" style="244"/>
    <col min="7215" max="7215" width="5.85546875" style="244" bestFit="1" customWidth="1"/>
    <col min="7216" max="7427" width="3.85546875" style="244"/>
    <col min="7428" max="7428" width="11.140625" style="244" customWidth="1"/>
    <col min="7429" max="7429" width="1.85546875" style="244" customWidth="1"/>
    <col min="7430" max="7433" width="5.42578125" style="244" customWidth="1"/>
    <col min="7434" max="7434" width="10.42578125" style="244" customWidth="1"/>
    <col min="7435" max="7435" width="7.85546875" style="244" customWidth="1"/>
    <col min="7436" max="7436" width="8.85546875" style="244" customWidth="1"/>
    <col min="7437" max="7437" width="8.42578125" style="244" customWidth="1"/>
    <col min="7438" max="7438" width="4.42578125" style="244" customWidth="1"/>
    <col min="7439" max="7440" width="4.140625" style="244" customWidth="1"/>
    <col min="7441" max="7441" width="6.85546875" style="244" customWidth="1"/>
    <col min="7442" max="7448" width="4.140625" style="244" customWidth="1"/>
    <col min="7449" max="7449" width="7" style="244" customWidth="1"/>
    <col min="7450" max="7450" width="0" style="244" hidden="1" customWidth="1"/>
    <col min="7451" max="7454" width="3.85546875" style="244" customWidth="1"/>
    <col min="7455" max="7456" width="3.85546875" style="244"/>
    <col min="7457" max="7458" width="0" style="244" hidden="1" customWidth="1"/>
    <col min="7459" max="7465" width="3.85546875" style="244"/>
    <col min="7466" max="7466" width="5.85546875" style="244" bestFit="1" customWidth="1"/>
    <col min="7467" max="7468" width="3.85546875" style="244"/>
    <col min="7469" max="7469" width="6.85546875" style="244" bestFit="1" customWidth="1"/>
    <col min="7470" max="7470" width="3.85546875" style="244"/>
    <col min="7471" max="7471" width="5.85546875" style="244" bestFit="1" customWidth="1"/>
    <col min="7472" max="7683" width="3.85546875" style="244"/>
    <col min="7684" max="7684" width="11.140625" style="244" customWidth="1"/>
    <col min="7685" max="7685" width="1.85546875" style="244" customWidth="1"/>
    <col min="7686" max="7689" width="5.42578125" style="244" customWidth="1"/>
    <col min="7690" max="7690" width="10.42578125" style="244" customWidth="1"/>
    <col min="7691" max="7691" width="7.85546875" style="244" customWidth="1"/>
    <col min="7692" max="7692" width="8.85546875" style="244" customWidth="1"/>
    <col min="7693" max="7693" width="8.42578125" style="244" customWidth="1"/>
    <col min="7694" max="7694" width="4.42578125" style="244" customWidth="1"/>
    <col min="7695" max="7696" width="4.140625" style="244" customWidth="1"/>
    <col min="7697" max="7697" width="6.85546875" style="244" customWidth="1"/>
    <col min="7698" max="7704" width="4.140625" style="244" customWidth="1"/>
    <col min="7705" max="7705" width="7" style="244" customWidth="1"/>
    <col min="7706" max="7706" width="0" style="244" hidden="1" customWidth="1"/>
    <col min="7707" max="7710" width="3.85546875" style="244" customWidth="1"/>
    <col min="7711" max="7712" width="3.85546875" style="244"/>
    <col min="7713" max="7714" width="0" style="244" hidden="1" customWidth="1"/>
    <col min="7715" max="7721" width="3.85546875" style="244"/>
    <col min="7722" max="7722" width="5.85546875" style="244" bestFit="1" customWidth="1"/>
    <col min="7723" max="7724" width="3.85546875" style="244"/>
    <col min="7725" max="7725" width="6.85546875" style="244" bestFit="1" customWidth="1"/>
    <col min="7726" max="7726" width="3.85546875" style="244"/>
    <col min="7727" max="7727" width="5.85546875" style="244" bestFit="1" customWidth="1"/>
    <col min="7728" max="7939" width="3.85546875" style="244"/>
    <col min="7940" max="7940" width="11.140625" style="244" customWidth="1"/>
    <col min="7941" max="7941" width="1.85546875" style="244" customWidth="1"/>
    <col min="7942" max="7945" width="5.42578125" style="244" customWidth="1"/>
    <col min="7946" max="7946" width="10.42578125" style="244" customWidth="1"/>
    <col min="7947" max="7947" width="7.85546875" style="244" customWidth="1"/>
    <col min="7948" max="7948" width="8.85546875" style="244" customWidth="1"/>
    <col min="7949" max="7949" width="8.42578125" style="244" customWidth="1"/>
    <col min="7950" max="7950" width="4.42578125" style="244" customWidth="1"/>
    <col min="7951" max="7952" width="4.140625" style="244" customWidth="1"/>
    <col min="7953" max="7953" width="6.85546875" style="244" customWidth="1"/>
    <col min="7954" max="7960" width="4.140625" style="244" customWidth="1"/>
    <col min="7961" max="7961" width="7" style="244" customWidth="1"/>
    <col min="7962" max="7962" width="0" style="244" hidden="1" customWidth="1"/>
    <col min="7963" max="7966" width="3.85546875" style="244" customWidth="1"/>
    <col min="7967" max="7968" width="3.85546875" style="244"/>
    <col min="7969" max="7970" width="0" style="244" hidden="1" customWidth="1"/>
    <col min="7971" max="7977" width="3.85546875" style="244"/>
    <col min="7978" max="7978" width="5.85546875" style="244" bestFit="1" customWidth="1"/>
    <col min="7979" max="7980" width="3.85546875" style="244"/>
    <col min="7981" max="7981" width="6.85546875" style="244" bestFit="1" customWidth="1"/>
    <col min="7982" max="7982" width="3.85546875" style="244"/>
    <col min="7983" max="7983" width="5.85546875" style="244" bestFit="1" customWidth="1"/>
    <col min="7984" max="8195" width="3.85546875" style="244"/>
    <col min="8196" max="8196" width="11.140625" style="244" customWidth="1"/>
    <col min="8197" max="8197" width="1.85546875" style="244" customWidth="1"/>
    <col min="8198" max="8201" width="5.42578125" style="244" customWidth="1"/>
    <col min="8202" max="8202" width="10.42578125" style="244" customWidth="1"/>
    <col min="8203" max="8203" width="7.85546875" style="244" customWidth="1"/>
    <col min="8204" max="8204" width="8.85546875" style="244" customWidth="1"/>
    <col min="8205" max="8205" width="8.42578125" style="244" customWidth="1"/>
    <col min="8206" max="8206" width="4.42578125" style="244" customWidth="1"/>
    <col min="8207" max="8208" width="4.140625" style="244" customWidth="1"/>
    <col min="8209" max="8209" width="6.85546875" style="244" customWidth="1"/>
    <col min="8210" max="8216" width="4.140625" style="244" customWidth="1"/>
    <col min="8217" max="8217" width="7" style="244" customWidth="1"/>
    <col min="8218" max="8218" width="0" style="244" hidden="1" customWidth="1"/>
    <col min="8219" max="8222" width="3.85546875" style="244" customWidth="1"/>
    <col min="8223" max="8224" width="3.85546875" style="244"/>
    <col min="8225" max="8226" width="0" style="244" hidden="1" customWidth="1"/>
    <col min="8227" max="8233" width="3.85546875" style="244"/>
    <col min="8234" max="8234" width="5.85546875" style="244" bestFit="1" customWidth="1"/>
    <col min="8235" max="8236" width="3.85546875" style="244"/>
    <col min="8237" max="8237" width="6.85546875" style="244" bestFit="1" customWidth="1"/>
    <col min="8238" max="8238" width="3.85546875" style="244"/>
    <col min="8239" max="8239" width="5.85546875" style="244" bestFit="1" customWidth="1"/>
    <col min="8240" max="8451" width="3.85546875" style="244"/>
    <col min="8452" max="8452" width="11.140625" style="244" customWidth="1"/>
    <col min="8453" max="8453" width="1.85546875" style="244" customWidth="1"/>
    <col min="8454" max="8457" width="5.42578125" style="244" customWidth="1"/>
    <col min="8458" max="8458" width="10.42578125" style="244" customWidth="1"/>
    <col min="8459" max="8459" width="7.85546875" style="244" customWidth="1"/>
    <col min="8460" max="8460" width="8.85546875" style="244" customWidth="1"/>
    <col min="8461" max="8461" width="8.42578125" style="244" customWidth="1"/>
    <col min="8462" max="8462" width="4.42578125" style="244" customWidth="1"/>
    <col min="8463" max="8464" width="4.140625" style="244" customWidth="1"/>
    <col min="8465" max="8465" width="6.85546875" style="244" customWidth="1"/>
    <col min="8466" max="8472" width="4.140625" style="244" customWidth="1"/>
    <col min="8473" max="8473" width="7" style="244" customWidth="1"/>
    <col min="8474" max="8474" width="0" style="244" hidden="1" customWidth="1"/>
    <col min="8475" max="8478" width="3.85546875" style="244" customWidth="1"/>
    <col min="8479" max="8480" width="3.85546875" style="244"/>
    <col min="8481" max="8482" width="0" style="244" hidden="1" customWidth="1"/>
    <col min="8483" max="8489" width="3.85546875" style="244"/>
    <col min="8490" max="8490" width="5.85546875" style="244" bestFit="1" customWidth="1"/>
    <col min="8491" max="8492" width="3.85546875" style="244"/>
    <col min="8493" max="8493" width="6.85546875" style="244" bestFit="1" customWidth="1"/>
    <col min="8494" max="8494" width="3.85546875" style="244"/>
    <col min="8495" max="8495" width="5.85546875" style="244" bestFit="1" customWidth="1"/>
    <col min="8496" max="8707" width="3.85546875" style="244"/>
    <col min="8708" max="8708" width="11.140625" style="244" customWidth="1"/>
    <col min="8709" max="8709" width="1.85546875" style="244" customWidth="1"/>
    <col min="8710" max="8713" width="5.42578125" style="244" customWidth="1"/>
    <col min="8714" max="8714" width="10.42578125" style="244" customWidth="1"/>
    <col min="8715" max="8715" width="7.85546875" style="244" customWidth="1"/>
    <col min="8716" max="8716" width="8.85546875" style="244" customWidth="1"/>
    <col min="8717" max="8717" width="8.42578125" style="244" customWidth="1"/>
    <col min="8718" max="8718" width="4.42578125" style="244" customWidth="1"/>
    <col min="8719" max="8720" width="4.140625" style="244" customWidth="1"/>
    <col min="8721" max="8721" width="6.85546875" style="244" customWidth="1"/>
    <col min="8722" max="8728" width="4.140625" style="244" customWidth="1"/>
    <col min="8729" max="8729" width="7" style="244" customWidth="1"/>
    <col min="8730" max="8730" width="0" style="244" hidden="1" customWidth="1"/>
    <col min="8731" max="8734" width="3.85546875" style="244" customWidth="1"/>
    <col min="8735" max="8736" width="3.85546875" style="244"/>
    <col min="8737" max="8738" width="0" style="244" hidden="1" customWidth="1"/>
    <col min="8739" max="8745" width="3.85546875" style="244"/>
    <col min="8746" max="8746" width="5.85546875" style="244" bestFit="1" customWidth="1"/>
    <col min="8747" max="8748" width="3.85546875" style="244"/>
    <col min="8749" max="8749" width="6.85546875" style="244" bestFit="1" customWidth="1"/>
    <col min="8750" max="8750" width="3.85546875" style="244"/>
    <col min="8751" max="8751" width="5.85546875" style="244" bestFit="1" customWidth="1"/>
    <col min="8752" max="8963" width="3.85546875" style="244"/>
    <col min="8964" max="8964" width="11.140625" style="244" customWidth="1"/>
    <col min="8965" max="8965" width="1.85546875" style="244" customWidth="1"/>
    <col min="8966" max="8969" width="5.42578125" style="244" customWidth="1"/>
    <col min="8970" max="8970" width="10.42578125" style="244" customWidth="1"/>
    <col min="8971" max="8971" width="7.85546875" style="244" customWidth="1"/>
    <col min="8972" max="8972" width="8.85546875" style="244" customWidth="1"/>
    <col min="8973" max="8973" width="8.42578125" style="244" customWidth="1"/>
    <col min="8974" max="8974" width="4.42578125" style="244" customWidth="1"/>
    <col min="8975" max="8976" width="4.140625" style="244" customWidth="1"/>
    <col min="8977" max="8977" width="6.85546875" style="244" customWidth="1"/>
    <col min="8978" max="8984" width="4.140625" style="244" customWidth="1"/>
    <col min="8985" max="8985" width="7" style="244" customWidth="1"/>
    <col min="8986" max="8986" width="0" style="244" hidden="1" customWidth="1"/>
    <col min="8987" max="8990" width="3.85546875" style="244" customWidth="1"/>
    <col min="8991" max="8992" width="3.85546875" style="244"/>
    <col min="8993" max="8994" width="0" style="244" hidden="1" customWidth="1"/>
    <col min="8995" max="9001" width="3.85546875" style="244"/>
    <col min="9002" max="9002" width="5.85546875" style="244" bestFit="1" customWidth="1"/>
    <col min="9003" max="9004" width="3.85546875" style="244"/>
    <col min="9005" max="9005" width="6.85546875" style="244" bestFit="1" customWidth="1"/>
    <col min="9006" max="9006" width="3.85546875" style="244"/>
    <col min="9007" max="9007" width="5.85546875" style="244" bestFit="1" customWidth="1"/>
    <col min="9008" max="9219" width="3.85546875" style="244"/>
    <col min="9220" max="9220" width="11.140625" style="244" customWidth="1"/>
    <col min="9221" max="9221" width="1.85546875" style="244" customWidth="1"/>
    <col min="9222" max="9225" width="5.42578125" style="244" customWidth="1"/>
    <col min="9226" max="9226" width="10.42578125" style="244" customWidth="1"/>
    <col min="9227" max="9227" width="7.85546875" style="244" customWidth="1"/>
    <col min="9228" max="9228" width="8.85546875" style="244" customWidth="1"/>
    <col min="9229" max="9229" width="8.42578125" style="244" customWidth="1"/>
    <col min="9230" max="9230" width="4.42578125" style="244" customWidth="1"/>
    <col min="9231" max="9232" width="4.140625" style="244" customWidth="1"/>
    <col min="9233" max="9233" width="6.85546875" style="244" customWidth="1"/>
    <col min="9234" max="9240" width="4.140625" style="244" customWidth="1"/>
    <col min="9241" max="9241" width="7" style="244" customWidth="1"/>
    <col min="9242" max="9242" width="0" style="244" hidden="1" customWidth="1"/>
    <col min="9243" max="9246" width="3.85546875" style="244" customWidth="1"/>
    <col min="9247" max="9248" width="3.85546875" style="244"/>
    <col min="9249" max="9250" width="0" style="244" hidden="1" customWidth="1"/>
    <col min="9251" max="9257" width="3.85546875" style="244"/>
    <col min="9258" max="9258" width="5.85546875" style="244" bestFit="1" customWidth="1"/>
    <col min="9259" max="9260" width="3.85546875" style="244"/>
    <col min="9261" max="9261" width="6.85546875" style="244" bestFit="1" customWidth="1"/>
    <col min="9262" max="9262" width="3.85546875" style="244"/>
    <col min="9263" max="9263" width="5.85546875" style="244" bestFit="1" customWidth="1"/>
    <col min="9264" max="9475" width="3.85546875" style="244"/>
    <col min="9476" max="9476" width="11.140625" style="244" customWidth="1"/>
    <col min="9477" max="9477" width="1.85546875" style="244" customWidth="1"/>
    <col min="9478" max="9481" width="5.42578125" style="244" customWidth="1"/>
    <col min="9482" max="9482" width="10.42578125" style="244" customWidth="1"/>
    <col min="9483" max="9483" width="7.85546875" style="244" customWidth="1"/>
    <col min="9484" max="9484" width="8.85546875" style="244" customWidth="1"/>
    <col min="9485" max="9485" width="8.42578125" style="244" customWidth="1"/>
    <col min="9486" max="9486" width="4.42578125" style="244" customWidth="1"/>
    <col min="9487" max="9488" width="4.140625" style="244" customWidth="1"/>
    <col min="9489" max="9489" width="6.85546875" style="244" customWidth="1"/>
    <col min="9490" max="9496" width="4.140625" style="244" customWidth="1"/>
    <col min="9497" max="9497" width="7" style="244" customWidth="1"/>
    <col min="9498" max="9498" width="0" style="244" hidden="1" customWidth="1"/>
    <col min="9499" max="9502" width="3.85546875" style="244" customWidth="1"/>
    <col min="9503" max="9504" width="3.85546875" style="244"/>
    <col min="9505" max="9506" width="0" style="244" hidden="1" customWidth="1"/>
    <col min="9507" max="9513" width="3.85546875" style="244"/>
    <col min="9514" max="9514" width="5.85546875" style="244" bestFit="1" customWidth="1"/>
    <col min="9515" max="9516" width="3.85546875" style="244"/>
    <col min="9517" max="9517" width="6.85546875" style="244" bestFit="1" customWidth="1"/>
    <col min="9518" max="9518" width="3.85546875" style="244"/>
    <col min="9519" max="9519" width="5.85546875" style="244" bestFit="1" customWidth="1"/>
    <col min="9520" max="9731" width="3.85546875" style="244"/>
    <col min="9732" max="9732" width="11.140625" style="244" customWidth="1"/>
    <col min="9733" max="9733" width="1.85546875" style="244" customWidth="1"/>
    <col min="9734" max="9737" width="5.42578125" style="244" customWidth="1"/>
    <col min="9738" max="9738" width="10.42578125" style="244" customWidth="1"/>
    <col min="9739" max="9739" width="7.85546875" style="244" customWidth="1"/>
    <col min="9740" max="9740" width="8.85546875" style="244" customWidth="1"/>
    <col min="9741" max="9741" width="8.42578125" style="244" customWidth="1"/>
    <col min="9742" max="9742" width="4.42578125" style="244" customWidth="1"/>
    <col min="9743" max="9744" width="4.140625" style="244" customWidth="1"/>
    <col min="9745" max="9745" width="6.85546875" style="244" customWidth="1"/>
    <col min="9746" max="9752" width="4.140625" style="244" customWidth="1"/>
    <col min="9753" max="9753" width="7" style="244" customWidth="1"/>
    <col min="9754" max="9754" width="0" style="244" hidden="1" customWidth="1"/>
    <col min="9755" max="9758" width="3.85546875" style="244" customWidth="1"/>
    <col min="9759" max="9760" width="3.85546875" style="244"/>
    <col min="9761" max="9762" width="0" style="244" hidden="1" customWidth="1"/>
    <col min="9763" max="9769" width="3.85546875" style="244"/>
    <col min="9770" max="9770" width="5.85546875" style="244" bestFit="1" customWidth="1"/>
    <col min="9771" max="9772" width="3.85546875" style="244"/>
    <col min="9773" max="9773" width="6.85546875" style="244" bestFit="1" customWidth="1"/>
    <col min="9774" max="9774" width="3.85546875" style="244"/>
    <col min="9775" max="9775" width="5.85546875" style="244" bestFit="1" customWidth="1"/>
    <col min="9776" max="9987" width="3.85546875" style="244"/>
    <col min="9988" max="9988" width="11.140625" style="244" customWidth="1"/>
    <col min="9989" max="9989" width="1.85546875" style="244" customWidth="1"/>
    <col min="9990" max="9993" width="5.42578125" style="244" customWidth="1"/>
    <col min="9994" max="9994" width="10.42578125" style="244" customWidth="1"/>
    <col min="9995" max="9995" width="7.85546875" style="244" customWidth="1"/>
    <col min="9996" max="9996" width="8.85546875" style="244" customWidth="1"/>
    <col min="9997" max="9997" width="8.42578125" style="244" customWidth="1"/>
    <col min="9998" max="9998" width="4.42578125" style="244" customWidth="1"/>
    <col min="9999" max="10000" width="4.140625" style="244" customWidth="1"/>
    <col min="10001" max="10001" width="6.85546875" style="244" customWidth="1"/>
    <col min="10002" max="10008" width="4.140625" style="244" customWidth="1"/>
    <col min="10009" max="10009" width="7" style="244" customWidth="1"/>
    <col min="10010" max="10010" width="0" style="244" hidden="1" customWidth="1"/>
    <col min="10011" max="10014" width="3.85546875" style="244" customWidth="1"/>
    <col min="10015" max="10016" width="3.85546875" style="244"/>
    <col min="10017" max="10018" width="0" style="244" hidden="1" customWidth="1"/>
    <col min="10019" max="10025" width="3.85546875" style="244"/>
    <col min="10026" max="10026" width="5.85546875" style="244" bestFit="1" customWidth="1"/>
    <col min="10027" max="10028" width="3.85546875" style="244"/>
    <col min="10029" max="10029" width="6.85546875" style="244" bestFit="1" customWidth="1"/>
    <col min="10030" max="10030" width="3.85546875" style="244"/>
    <col min="10031" max="10031" width="5.85546875" style="244" bestFit="1" customWidth="1"/>
    <col min="10032" max="10243" width="3.85546875" style="244"/>
    <col min="10244" max="10244" width="11.140625" style="244" customWidth="1"/>
    <col min="10245" max="10245" width="1.85546875" style="244" customWidth="1"/>
    <col min="10246" max="10249" width="5.42578125" style="244" customWidth="1"/>
    <col min="10250" max="10250" width="10.42578125" style="244" customWidth="1"/>
    <col min="10251" max="10251" width="7.85546875" style="244" customWidth="1"/>
    <col min="10252" max="10252" width="8.85546875" style="244" customWidth="1"/>
    <col min="10253" max="10253" width="8.42578125" style="244" customWidth="1"/>
    <col min="10254" max="10254" width="4.42578125" style="244" customWidth="1"/>
    <col min="10255" max="10256" width="4.140625" style="244" customWidth="1"/>
    <col min="10257" max="10257" width="6.85546875" style="244" customWidth="1"/>
    <col min="10258" max="10264" width="4.140625" style="244" customWidth="1"/>
    <col min="10265" max="10265" width="7" style="244" customWidth="1"/>
    <col min="10266" max="10266" width="0" style="244" hidden="1" customWidth="1"/>
    <col min="10267" max="10270" width="3.85546875" style="244" customWidth="1"/>
    <col min="10271" max="10272" width="3.85546875" style="244"/>
    <col min="10273" max="10274" width="0" style="244" hidden="1" customWidth="1"/>
    <col min="10275" max="10281" width="3.85546875" style="244"/>
    <col min="10282" max="10282" width="5.85546875" style="244" bestFit="1" customWidth="1"/>
    <col min="10283" max="10284" width="3.85546875" style="244"/>
    <col min="10285" max="10285" width="6.85546875" style="244" bestFit="1" customWidth="1"/>
    <col min="10286" max="10286" width="3.85546875" style="244"/>
    <col min="10287" max="10287" width="5.85546875" style="244" bestFit="1" customWidth="1"/>
    <col min="10288" max="10499" width="3.85546875" style="244"/>
    <col min="10500" max="10500" width="11.140625" style="244" customWidth="1"/>
    <col min="10501" max="10501" width="1.85546875" style="244" customWidth="1"/>
    <col min="10502" max="10505" width="5.42578125" style="244" customWidth="1"/>
    <col min="10506" max="10506" width="10.42578125" style="244" customWidth="1"/>
    <col min="10507" max="10507" width="7.85546875" style="244" customWidth="1"/>
    <col min="10508" max="10508" width="8.85546875" style="244" customWidth="1"/>
    <col min="10509" max="10509" width="8.42578125" style="244" customWidth="1"/>
    <col min="10510" max="10510" width="4.42578125" style="244" customWidth="1"/>
    <col min="10511" max="10512" width="4.140625" style="244" customWidth="1"/>
    <col min="10513" max="10513" width="6.85546875" style="244" customWidth="1"/>
    <col min="10514" max="10520" width="4.140625" style="244" customWidth="1"/>
    <col min="10521" max="10521" width="7" style="244" customWidth="1"/>
    <col min="10522" max="10522" width="0" style="244" hidden="1" customWidth="1"/>
    <col min="10523" max="10526" width="3.85546875" style="244" customWidth="1"/>
    <col min="10527" max="10528" width="3.85546875" style="244"/>
    <col min="10529" max="10530" width="0" style="244" hidden="1" customWidth="1"/>
    <col min="10531" max="10537" width="3.85546875" style="244"/>
    <col min="10538" max="10538" width="5.85546875" style="244" bestFit="1" customWidth="1"/>
    <col min="10539" max="10540" width="3.85546875" style="244"/>
    <col min="10541" max="10541" width="6.85546875" style="244" bestFit="1" customWidth="1"/>
    <col min="10542" max="10542" width="3.85546875" style="244"/>
    <col min="10543" max="10543" width="5.85546875" style="244" bestFit="1" customWidth="1"/>
    <col min="10544" max="10755" width="3.85546875" style="244"/>
    <col min="10756" max="10756" width="11.140625" style="244" customWidth="1"/>
    <col min="10757" max="10757" width="1.85546875" style="244" customWidth="1"/>
    <col min="10758" max="10761" width="5.42578125" style="244" customWidth="1"/>
    <col min="10762" max="10762" width="10.42578125" style="244" customWidth="1"/>
    <col min="10763" max="10763" width="7.85546875" style="244" customWidth="1"/>
    <col min="10764" max="10764" width="8.85546875" style="244" customWidth="1"/>
    <col min="10765" max="10765" width="8.42578125" style="244" customWidth="1"/>
    <col min="10766" max="10766" width="4.42578125" style="244" customWidth="1"/>
    <col min="10767" max="10768" width="4.140625" style="244" customWidth="1"/>
    <col min="10769" max="10769" width="6.85546875" style="244" customWidth="1"/>
    <col min="10770" max="10776" width="4.140625" style="244" customWidth="1"/>
    <col min="10777" max="10777" width="7" style="244" customWidth="1"/>
    <col min="10778" max="10778" width="0" style="244" hidden="1" customWidth="1"/>
    <col min="10779" max="10782" width="3.85546875" style="244" customWidth="1"/>
    <col min="10783" max="10784" width="3.85546875" style="244"/>
    <col min="10785" max="10786" width="0" style="244" hidden="1" customWidth="1"/>
    <col min="10787" max="10793" width="3.85546875" style="244"/>
    <col min="10794" max="10794" width="5.85546875" style="244" bestFit="1" customWidth="1"/>
    <col min="10795" max="10796" width="3.85546875" style="244"/>
    <col min="10797" max="10797" width="6.85546875" style="244" bestFit="1" customWidth="1"/>
    <col min="10798" max="10798" width="3.85546875" style="244"/>
    <col min="10799" max="10799" width="5.85546875" style="244" bestFit="1" customWidth="1"/>
    <col min="10800" max="11011" width="3.85546875" style="244"/>
    <col min="11012" max="11012" width="11.140625" style="244" customWidth="1"/>
    <col min="11013" max="11013" width="1.85546875" style="244" customWidth="1"/>
    <col min="11014" max="11017" width="5.42578125" style="244" customWidth="1"/>
    <col min="11018" max="11018" width="10.42578125" style="244" customWidth="1"/>
    <col min="11019" max="11019" width="7.85546875" style="244" customWidth="1"/>
    <col min="11020" max="11020" width="8.85546875" style="244" customWidth="1"/>
    <col min="11021" max="11021" width="8.42578125" style="244" customWidth="1"/>
    <col min="11022" max="11022" width="4.42578125" style="244" customWidth="1"/>
    <col min="11023" max="11024" width="4.140625" style="244" customWidth="1"/>
    <col min="11025" max="11025" width="6.85546875" style="244" customWidth="1"/>
    <col min="11026" max="11032" width="4.140625" style="244" customWidth="1"/>
    <col min="11033" max="11033" width="7" style="244" customWidth="1"/>
    <col min="11034" max="11034" width="0" style="244" hidden="1" customWidth="1"/>
    <col min="11035" max="11038" width="3.85546875" style="244" customWidth="1"/>
    <col min="11039" max="11040" width="3.85546875" style="244"/>
    <col min="11041" max="11042" width="0" style="244" hidden="1" customWidth="1"/>
    <col min="11043" max="11049" width="3.85546875" style="244"/>
    <col min="11050" max="11050" width="5.85546875" style="244" bestFit="1" customWidth="1"/>
    <col min="11051" max="11052" width="3.85546875" style="244"/>
    <col min="11053" max="11053" width="6.85546875" style="244" bestFit="1" customWidth="1"/>
    <col min="11054" max="11054" width="3.85546875" style="244"/>
    <col min="11055" max="11055" width="5.85546875" style="244" bestFit="1" customWidth="1"/>
    <col min="11056" max="11267" width="3.85546875" style="244"/>
    <col min="11268" max="11268" width="11.140625" style="244" customWidth="1"/>
    <col min="11269" max="11269" width="1.85546875" style="244" customWidth="1"/>
    <col min="11270" max="11273" width="5.42578125" style="244" customWidth="1"/>
    <col min="11274" max="11274" width="10.42578125" style="244" customWidth="1"/>
    <col min="11275" max="11275" width="7.85546875" style="244" customWidth="1"/>
    <col min="11276" max="11276" width="8.85546875" style="244" customWidth="1"/>
    <col min="11277" max="11277" width="8.42578125" style="244" customWidth="1"/>
    <col min="11278" max="11278" width="4.42578125" style="244" customWidth="1"/>
    <col min="11279" max="11280" width="4.140625" style="244" customWidth="1"/>
    <col min="11281" max="11281" width="6.85546875" style="244" customWidth="1"/>
    <col min="11282" max="11288" width="4.140625" style="244" customWidth="1"/>
    <col min="11289" max="11289" width="7" style="244" customWidth="1"/>
    <col min="11290" max="11290" width="0" style="244" hidden="1" customWidth="1"/>
    <col min="11291" max="11294" width="3.85546875" style="244" customWidth="1"/>
    <col min="11295" max="11296" width="3.85546875" style="244"/>
    <col min="11297" max="11298" width="0" style="244" hidden="1" customWidth="1"/>
    <col min="11299" max="11305" width="3.85546875" style="244"/>
    <col min="11306" max="11306" width="5.85546875" style="244" bestFit="1" customWidth="1"/>
    <col min="11307" max="11308" width="3.85546875" style="244"/>
    <col min="11309" max="11309" width="6.85546875" style="244" bestFit="1" customWidth="1"/>
    <col min="11310" max="11310" width="3.85546875" style="244"/>
    <col min="11311" max="11311" width="5.85546875" style="244" bestFit="1" customWidth="1"/>
    <col min="11312" max="11523" width="3.85546875" style="244"/>
    <col min="11524" max="11524" width="11.140625" style="244" customWidth="1"/>
    <col min="11525" max="11525" width="1.85546875" style="244" customWidth="1"/>
    <col min="11526" max="11529" width="5.42578125" style="244" customWidth="1"/>
    <col min="11530" max="11530" width="10.42578125" style="244" customWidth="1"/>
    <col min="11531" max="11531" width="7.85546875" style="244" customWidth="1"/>
    <col min="11532" max="11532" width="8.85546875" style="244" customWidth="1"/>
    <col min="11533" max="11533" width="8.42578125" style="244" customWidth="1"/>
    <col min="11534" max="11534" width="4.42578125" style="244" customWidth="1"/>
    <col min="11535" max="11536" width="4.140625" style="244" customWidth="1"/>
    <col min="11537" max="11537" width="6.85546875" style="244" customWidth="1"/>
    <col min="11538" max="11544" width="4.140625" style="244" customWidth="1"/>
    <col min="11545" max="11545" width="7" style="244" customWidth="1"/>
    <col min="11546" max="11546" width="0" style="244" hidden="1" customWidth="1"/>
    <col min="11547" max="11550" width="3.85546875" style="244" customWidth="1"/>
    <col min="11551" max="11552" width="3.85546875" style="244"/>
    <col min="11553" max="11554" width="0" style="244" hidden="1" customWidth="1"/>
    <col min="11555" max="11561" width="3.85546875" style="244"/>
    <col min="11562" max="11562" width="5.85546875" style="244" bestFit="1" customWidth="1"/>
    <col min="11563" max="11564" width="3.85546875" style="244"/>
    <col min="11565" max="11565" width="6.85546875" style="244" bestFit="1" customWidth="1"/>
    <col min="11566" max="11566" width="3.85546875" style="244"/>
    <col min="11567" max="11567" width="5.85546875" style="244" bestFit="1" customWidth="1"/>
    <col min="11568" max="11779" width="3.85546875" style="244"/>
    <col min="11780" max="11780" width="11.140625" style="244" customWidth="1"/>
    <col min="11781" max="11781" width="1.85546875" style="244" customWidth="1"/>
    <col min="11782" max="11785" width="5.42578125" style="244" customWidth="1"/>
    <col min="11786" max="11786" width="10.42578125" style="244" customWidth="1"/>
    <col min="11787" max="11787" width="7.85546875" style="244" customWidth="1"/>
    <col min="11788" max="11788" width="8.85546875" style="244" customWidth="1"/>
    <col min="11789" max="11789" width="8.42578125" style="244" customWidth="1"/>
    <col min="11790" max="11790" width="4.42578125" style="244" customWidth="1"/>
    <col min="11791" max="11792" width="4.140625" style="244" customWidth="1"/>
    <col min="11793" max="11793" width="6.85546875" style="244" customWidth="1"/>
    <col min="11794" max="11800" width="4.140625" style="244" customWidth="1"/>
    <col min="11801" max="11801" width="7" style="244" customWidth="1"/>
    <col min="11802" max="11802" width="0" style="244" hidden="1" customWidth="1"/>
    <col min="11803" max="11806" width="3.85546875" style="244" customWidth="1"/>
    <col min="11807" max="11808" width="3.85546875" style="244"/>
    <col min="11809" max="11810" width="0" style="244" hidden="1" customWidth="1"/>
    <col min="11811" max="11817" width="3.85546875" style="244"/>
    <col min="11818" max="11818" width="5.85546875" style="244" bestFit="1" customWidth="1"/>
    <col min="11819" max="11820" width="3.85546875" style="244"/>
    <col min="11821" max="11821" width="6.85546875" style="244" bestFit="1" customWidth="1"/>
    <col min="11822" max="11822" width="3.85546875" style="244"/>
    <col min="11823" max="11823" width="5.85546875" style="244" bestFit="1" customWidth="1"/>
    <col min="11824" max="12035" width="3.85546875" style="244"/>
    <col min="12036" max="12036" width="11.140625" style="244" customWidth="1"/>
    <col min="12037" max="12037" width="1.85546875" style="244" customWidth="1"/>
    <col min="12038" max="12041" width="5.42578125" style="244" customWidth="1"/>
    <col min="12042" max="12042" width="10.42578125" style="244" customWidth="1"/>
    <col min="12043" max="12043" width="7.85546875" style="244" customWidth="1"/>
    <col min="12044" max="12044" width="8.85546875" style="244" customWidth="1"/>
    <col min="12045" max="12045" width="8.42578125" style="244" customWidth="1"/>
    <col min="12046" max="12046" width="4.42578125" style="244" customWidth="1"/>
    <col min="12047" max="12048" width="4.140625" style="244" customWidth="1"/>
    <col min="12049" max="12049" width="6.85546875" style="244" customWidth="1"/>
    <col min="12050" max="12056" width="4.140625" style="244" customWidth="1"/>
    <col min="12057" max="12057" width="7" style="244" customWidth="1"/>
    <col min="12058" max="12058" width="0" style="244" hidden="1" customWidth="1"/>
    <col min="12059" max="12062" width="3.85546875" style="244" customWidth="1"/>
    <col min="12063" max="12064" width="3.85546875" style="244"/>
    <col min="12065" max="12066" width="0" style="244" hidden="1" customWidth="1"/>
    <col min="12067" max="12073" width="3.85546875" style="244"/>
    <col min="12074" max="12074" width="5.85546875" style="244" bestFit="1" customWidth="1"/>
    <col min="12075" max="12076" width="3.85546875" style="244"/>
    <col min="12077" max="12077" width="6.85546875" style="244" bestFit="1" customWidth="1"/>
    <col min="12078" max="12078" width="3.85546875" style="244"/>
    <col min="12079" max="12079" width="5.85546875" style="244" bestFit="1" customWidth="1"/>
    <col min="12080" max="12291" width="3.85546875" style="244"/>
    <col min="12292" max="12292" width="11.140625" style="244" customWidth="1"/>
    <col min="12293" max="12293" width="1.85546875" style="244" customWidth="1"/>
    <col min="12294" max="12297" width="5.42578125" style="244" customWidth="1"/>
    <col min="12298" max="12298" width="10.42578125" style="244" customWidth="1"/>
    <col min="12299" max="12299" width="7.85546875" style="244" customWidth="1"/>
    <col min="12300" max="12300" width="8.85546875" style="244" customWidth="1"/>
    <col min="12301" max="12301" width="8.42578125" style="244" customWidth="1"/>
    <col min="12302" max="12302" width="4.42578125" style="244" customWidth="1"/>
    <col min="12303" max="12304" width="4.140625" style="244" customWidth="1"/>
    <col min="12305" max="12305" width="6.85546875" style="244" customWidth="1"/>
    <col min="12306" max="12312" width="4.140625" style="244" customWidth="1"/>
    <col min="12313" max="12313" width="7" style="244" customWidth="1"/>
    <col min="12314" max="12314" width="0" style="244" hidden="1" customWidth="1"/>
    <col min="12315" max="12318" width="3.85546875" style="244" customWidth="1"/>
    <col min="12319" max="12320" width="3.85546875" style="244"/>
    <col min="12321" max="12322" width="0" style="244" hidden="1" customWidth="1"/>
    <col min="12323" max="12329" width="3.85546875" style="244"/>
    <col min="12330" max="12330" width="5.85546875" style="244" bestFit="1" customWidth="1"/>
    <col min="12331" max="12332" width="3.85546875" style="244"/>
    <col min="12333" max="12333" width="6.85546875" style="244" bestFit="1" customWidth="1"/>
    <col min="12334" max="12334" width="3.85546875" style="244"/>
    <col min="12335" max="12335" width="5.85546875" style="244" bestFit="1" customWidth="1"/>
    <col min="12336" max="12547" width="3.85546875" style="244"/>
    <col min="12548" max="12548" width="11.140625" style="244" customWidth="1"/>
    <col min="12549" max="12549" width="1.85546875" style="244" customWidth="1"/>
    <col min="12550" max="12553" width="5.42578125" style="244" customWidth="1"/>
    <col min="12554" max="12554" width="10.42578125" style="244" customWidth="1"/>
    <col min="12555" max="12555" width="7.85546875" style="244" customWidth="1"/>
    <col min="12556" max="12556" width="8.85546875" style="244" customWidth="1"/>
    <col min="12557" max="12557" width="8.42578125" style="244" customWidth="1"/>
    <col min="12558" max="12558" width="4.42578125" style="244" customWidth="1"/>
    <col min="12559" max="12560" width="4.140625" style="244" customWidth="1"/>
    <col min="12561" max="12561" width="6.85546875" style="244" customWidth="1"/>
    <col min="12562" max="12568" width="4.140625" style="244" customWidth="1"/>
    <col min="12569" max="12569" width="7" style="244" customWidth="1"/>
    <col min="12570" max="12570" width="0" style="244" hidden="1" customWidth="1"/>
    <col min="12571" max="12574" width="3.85546875" style="244" customWidth="1"/>
    <col min="12575" max="12576" width="3.85546875" style="244"/>
    <col min="12577" max="12578" width="0" style="244" hidden="1" customWidth="1"/>
    <col min="12579" max="12585" width="3.85546875" style="244"/>
    <col min="12586" max="12586" width="5.85546875" style="244" bestFit="1" customWidth="1"/>
    <col min="12587" max="12588" width="3.85546875" style="244"/>
    <col min="12589" max="12589" width="6.85546875" style="244" bestFit="1" customWidth="1"/>
    <col min="12590" max="12590" width="3.85546875" style="244"/>
    <col min="12591" max="12591" width="5.85546875" style="244" bestFit="1" customWidth="1"/>
    <col min="12592" max="12803" width="3.85546875" style="244"/>
    <col min="12804" max="12804" width="11.140625" style="244" customWidth="1"/>
    <col min="12805" max="12805" width="1.85546875" style="244" customWidth="1"/>
    <col min="12806" max="12809" width="5.42578125" style="244" customWidth="1"/>
    <col min="12810" max="12810" width="10.42578125" style="244" customWidth="1"/>
    <col min="12811" max="12811" width="7.85546875" style="244" customWidth="1"/>
    <col min="12812" max="12812" width="8.85546875" style="244" customWidth="1"/>
    <col min="12813" max="12813" width="8.42578125" style="244" customWidth="1"/>
    <col min="12814" max="12814" width="4.42578125" style="244" customWidth="1"/>
    <col min="12815" max="12816" width="4.140625" style="244" customWidth="1"/>
    <col min="12817" max="12817" width="6.85546875" style="244" customWidth="1"/>
    <col min="12818" max="12824" width="4.140625" style="244" customWidth="1"/>
    <col min="12825" max="12825" width="7" style="244" customWidth="1"/>
    <col min="12826" max="12826" width="0" style="244" hidden="1" customWidth="1"/>
    <col min="12827" max="12830" width="3.85546875" style="244" customWidth="1"/>
    <col min="12831" max="12832" width="3.85546875" style="244"/>
    <col min="12833" max="12834" width="0" style="244" hidden="1" customWidth="1"/>
    <col min="12835" max="12841" width="3.85546875" style="244"/>
    <col min="12842" max="12842" width="5.85546875" style="244" bestFit="1" customWidth="1"/>
    <col min="12843" max="12844" width="3.85546875" style="244"/>
    <col min="12845" max="12845" width="6.85546875" style="244" bestFit="1" customWidth="1"/>
    <col min="12846" max="12846" width="3.85546875" style="244"/>
    <col min="12847" max="12847" width="5.85546875" style="244" bestFit="1" customWidth="1"/>
    <col min="12848" max="13059" width="3.85546875" style="244"/>
    <col min="13060" max="13060" width="11.140625" style="244" customWidth="1"/>
    <col min="13061" max="13061" width="1.85546875" style="244" customWidth="1"/>
    <col min="13062" max="13065" width="5.42578125" style="244" customWidth="1"/>
    <col min="13066" max="13066" width="10.42578125" style="244" customWidth="1"/>
    <col min="13067" max="13067" width="7.85546875" style="244" customWidth="1"/>
    <col min="13068" max="13068" width="8.85546875" style="244" customWidth="1"/>
    <col min="13069" max="13069" width="8.42578125" style="244" customWidth="1"/>
    <col min="13070" max="13070" width="4.42578125" style="244" customWidth="1"/>
    <col min="13071" max="13072" width="4.140625" style="244" customWidth="1"/>
    <col min="13073" max="13073" width="6.85546875" style="244" customWidth="1"/>
    <col min="13074" max="13080" width="4.140625" style="244" customWidth="1"/>
    <col min="13081" max="13081" width="7" style="244" customWidth="1"/>
    <col min="13082" max="13082" width="0" style="244" hidden="1" customWidth="1"/>
    <col min="13083" max="13086" width="3.85546875" style="244" customWidth="1"/>
    <col min="13087" max="13088" width="3.85546875" style="244"/>
    <col min="13089" max="13090" width="0" style="244" hidden="1" customWidth="1"/>
    <col min="13091" max="13097" width="3.85546875" style="244"/>
    <col min="13098" max="13098" width="5.85546875" style="244" bestFit="1" customWidth="1"/>
    <col min="13099" max="13100" width="3.85546875" style="244"/>
    <col min="13101" max="13101" width="6.85546875" style="244" bestFit="1" customWidth="1"/>
    <col min="13102" max="13102" width="3.85546875" style="244"/>
    <col min="13103" max="13103" width="5.85546875" style="244" bestFit="1" customWidth="1"/>
    <col min="13104" max="13315" width="3.85546875" style="244"/>
    <col min="13316" max="13316" width="11.140625" style="244" customWidth="1"/>
    <col min="13317" max="13317" width="1.85546875" style="244" customWidth="1"/>
    <col min="13318" max="13321" width="5.42578125" style="244" customWidth="1"/>
    <col min="13322" max="13322" width="10.42578125" style="244" customWidth="1"/>
    <col min="13323" max="13323" width="7.85546875" style="244" customWidth="1"/>
    <col min="13324" max="13324" width="8.85546875" style="244" customWidth="1"/>
    <col min="13325" max="13325" width="8.42578125" style="244" customWidth="1"/>
    <col min="13326" max="13326" width="4.42578125" style="244" customWidth="1"/>
    <col min="13327" max="13328" width="4.140625" style="244" customWidth="1"/>
    <col min="13329" max="13329" width="6.85546875" style="244" customWidth="1"/>
    <col min="13330" max="13336" width="4.140625" style="244" customWidth="1"/>
    <col min="13337" max="13337" width="7" style="244" customWidth="1"/>
    <col min="13338" max="13338" width="0" style="244" hidden="1" customWidth="1"/>
    <col min="13339" max="13342" width="3.85546875" style="244" customWidth="1"/>
    <col min="13343" max="13344" width="3.85546875" style="244"/>
    <col min="13345" max="13346" width="0" style="244" hidden="1" customWidth="1"/>
    <col min="13347" max="13353" width="3.85546875" style="244"/>
    <col min="13354" max="13354" width="5.85546875" style="244" bestFit="1" customWidth="1"/>
    <col min="13355" max="13356" width="3.85546875" style="244"/>
    <col min="13357" max="13357" width="6.85546875" style="244" bestFit="1" customWidth="1"/>
    <col min="13358" max="13358" width="3.85546875" style="244"/>
    <col min="13359" max="13359" width="5.85546875" style="244" bestFit="1" customWidth="1"/>
    <col min="13360" max="13571" width="3.85546875" style="244"/>
    <col min="13572" max="13572" width="11.140625" style="244" customWidth="1"/>
    <col min="13573" max="13573" width="1.85546875" style="244" customWidth="1"/>
    <col min="13574" max="13577" width="5.42578125" style="244" customWidth="1"/>
    <col min="13578" max="13578" width="10.42578125" style="244" customWidth="1"/>
    <col min="13579" max="13579" width="7.85546875" style="244" customWidth="1"/>
    <col min="13580" max="13580" width="8.85546875" style="244" customWidth="1"/>
    <col min="13581" max="13581" width="8.42578125" style="244" customWidth="1"/>
    <col min="13582" max="13582" width="4.42578125" style="244" customWidth="1"/>
    <col min="13583" max="13584" width="4.140625" style="244" customWidth="1"/>
    <col min="13585" max="13585" width="6.85546875" style="244" customWidth="1"/>
    <col min="13586" max="13592" width="4.140625" style="244" customWidth="1"/>
    <col min="13593" max="13593" width="7" style="244" customWidth="1"/>
    <col min="13594" max="13594" width="0" style="244" hidden="1" customWidth="1"/>
    <col min="13595" max="13598" width="3.85546875" style="244" customWidth="1"/>
    <col min="13599" max="13600" width="3.85546875" style="244"/>
    <col min="13601" max="13602" width="0" style="244" hidden="1" customWidth="1"/>
    <col min="13603" max="13609" width="3.85546875" style="244"/>
    <col min="13610" max="13610" width="5.85546875" style="244" bestFit="1" customWidth="1"/>
    <col min="13611" max="13612" width="3.85546875" style="244"/>
    <col min="13613" max="13613" width="6.85546875" style="244" bestFit="1" customWidth="1"/>
    <col min="13614" max="13614" width="3.85546875" style="244"/>
    <col min="13615" max="13615" width="5.85546875" style="244" bestFit="1" customWidth="1"/>
    <col min="13616" max="13827" width="3.85546875" style="244"/>
    <col min="13828" max="13828" width="11.140625" style="244" customWidth="1"/>
    <col min="13829" max="13829" width="1.85546875" style="244" customWidth="1"/>
    <col min="13830" max="13833" width="5.42578125" style="244" customWidth="1"/>
    <col min="13834" max="13834" width="10.42578125" style="244" customWidth="1"/>
    <col min="13835" max="13835" width="7.85546875" style="244" customWidth="1"/>
    <col min="13836" max="13836" width="8.85546875" style="244" customWidth="1"/>
    <col min="13837" max="13837" width="8.42578125" style="244" customWidth="1"/>
    <col min="13838" max="13838" width="4.42578125" style="244" customWidth="1"/>
    <col min="13839" max="13840" width="4.140625" style="244" customWidth="1"/>
    <col min="13841" max="13841" width="6.85546875" style="244" customWidth="1"/>
    <col min="13842" max="13848" width="4.140625" style="244" customWidth="1"/>
    <col min="13849" max="13849" width="7" style="244" customWidth="1"/>
    <col min="13850" max="13850" width="0" style="244" hidden="1" customWidth="1"/>
    <col min="13851" max="13854" width="3.85546875" style="244" customWidth="1"/>
    <col min="13855" max="13856" width="3.85546875" style="244"/>
    <col min="13857" max="13858" width="0" style="244" hidden="1" customWidth="1"/>
    <col min="13859" max="13865" width="3.85546875" style="244"/>
    <col min="13866" max="13866" width="5.85546875" style="244" bestFit="1" customWidth="1"/>
    <col min="13867" max="13868" width="3.85546875" style="244"/>
    <col min="13869" max="13869" width="6.85546875" style="244" bestFit="1" customWidth="1"/>
    <col min="13870" max="13870" width="3.85546875" style="244"/>
    <col min="13871" max="13871" width="5.85546875" style="244" bestFit="1" customWidth="1"/>
    <col min="13872" max="14083" width="3.85546875" style="244"/>
    <col min="14084" max="14084" width="11.140625" style="244" customWidth="1"/>
    <col min="14085" max="14085" width="1.85546875" style="244" customWidth="1"/>
    <col min="14086" max="14089" width="5.42578125" style="244" customWidth="1"/>
    <col min="14090" max="14090" width="10.42578125" style="244" customWidth="1"/>
    <col min="14091" max="14091" width="7.85546875" style="244" customWidth="1"/>
    <col min="14092" max="14092" width="8.85546875" style="244" customWidth="1"/>
    <col min="14093" max="14093" width="8.42578125" style="244" customWidth="1"/>
    <col min="14094" max="14094" width="4.42578125" style="244" customWidth="1"/>
    <col min="14095" max="14096" width="4.140625" style="244" customWidth="1"/>
    <col min="14097" max="14097" width="6.85546875" style="244" customWidth="1"/>
    <col min="14098" max="14104" width="4.140625" style="244" customWidth="1"/>
    <col min="14105" max="14105" width="7" style="244" customWidth="1"/>
    <col min="14106" max="14106" width="0" style="244" hidden="1" customWidth="1"/>
    <col min="14107" max="14110" width="3.85546875" style="244" customWidth="1"/>
    <col min="14111" max="14112" width="3.85546875" style="244"/>
    <col min="14113" max="14114" width="0" style="244" hidden="1" customWidth="1"/>
    <col min="14115" max="14121" width="3.85546875" style="244"/>
    <col min="14122" max="14122" width="5.85546875" style="244" bestFit="1" customWidth="1"/>
    <col min="14123" max="14124" width="3.85546875" style="244"/>
    <col min="14125" max="14125" width="6.85546875" style="244" bestFit="1" customWidth="1"/>
    <col min="14126" max="14126" width="3.85546875" style="244"/>
    <col min="14127" max="14127" width="5.85546875" style="244" bestFit="1" customWidth="1"/>
    <col min="14128" max="14339" width="3.85546875" style="244"/>
    <col min="14340" max="14340" width="11.140625" style="244" customWidth="1"/>
    <col min="14341" max="14341" width="1.85546875" style="244" customWidth="1"/>
    <col min="14342" max="14345" width="5.42578125" style="244" customWidth="1"/>
    <col min="14346" max="14346" width="10.42578125" style="244" customWidth="1"/>
    <col min="14347" max="14347" width="7.85546875" style="244" customWidth="1"/>
    <col min="14348" max="14348" width="8.85546875" style="244" customWidth="1"/>
    <col min="14349" max="14349" width="8.42578125" style="244" customWidth="1"/>
    <col min="14350" max="14350" width="4.42578125" style="244" customWidth="1"/>
    <col min="14351" max="14352" width="4.140625" style="244" customWidth="1"/>
    <col min="14353" max="14353" width="6.85546875" style="244" customWidth="1"/>
    <col min="14354" max="14360" width="4.140625" style="244" customWidth="1"/>
    <col min="14361" max="14361" width="7" style="244" customWidth="1"/>
    <col min="14362" max="14362" width="0" style="244" hidden="1" customWidth="1"/>
    <col min="14363" max="14366" width="3.85546875" style="244" customWidth="1"/>
    <col min="14367" max="14368" width="3.85546875" style="244"/>
    <col min="14369" max="14370" width="0" style="244" hidden="1" customWidth="1"/>
    <col min="14371" max="14377" width="3.85546875" style="244"/>
    <col min="14378" max="14378" width="5.85546875" style="244" bestFit="1" customWidth="1"/>
    <col min="14379" max="14380" width="3.85546875" style="244"/>
    <col min="14381" max="14381" width="6.85546875" style="244" bestFit="1" customWidth="1"/>
    <col min="14382" max="14382" width="3.85546875" style="244"/>
    <col min="14383" max="14383" width="5.85546875" style="244" bestFit="1" customWidth="1"/>
    <col min="14384" max="14595" width="3.85546875" style="244"/>
    <col min="14596" max="14596" width="11.140625" style="244" customWidth="1"/>
    <col min="14597" max="14597" width="1.85546875" style="244" customWidth="1"/>
    <col min="14598" max="14601" width="5.42578125" style="244" customWidth="1"/>
    <col min="14602" max="14602" width="10.42578125" style="244" customWidth="1"/>
    <col min="14603" max="14603" width="7.85546875" style="244" customWidth="1"/>
    <col min="14604" max="14604" width="8.85546875" style="244" customWidth="1"/>
    <col min="14605" max="14605" width="8.42578125" style="244" customWidth="1"/>
    <col min="14606" max="14606" width="4.42578125" style="244" customWidth="1"/>
    <col min="14607" max="14608" width="4.140625" style="244" customWidth="1"/>
    <col min="14609" max="14609" width="6.85546875" style="244" customWidth="1"/>
    <col min="14610" max="14616" width="4.140625" style="244" customWidth="1"/>
    <col min="14617" max="14617" width="7" style="244" customWidth="1"/>
    <col min="14618" max="14618" width="0" style="244" hidden="1" customWidth="1"/>
    <col min="14619" max="14622" width="3.85546875" style="244" customWidth="1"/>
    <col min="14623" max="14624" width="3.85546875" style="244"/>
    <col min="14625" max="14626" width="0" style="244" hidden="1" customWidth="1"/>
    <col min="14627" max="14633" width="3.85546875" style="244"/>
    <col min="14634" max="14634" width="5.85546875" style="244" bestFit="1" customWidth="1"/>
    <col min="14635" max="14636" width="3.85546875" style="244"/>
    <col min="14637" max="14637" width="6.85546875" style="244" bestFit="1" customWidth="1"/>
    <col min="14638" max="14638" width="3.85546875" style="244"/>
    <col min="14639" max="14639" width="5.85546875" style="244" bestFit="1" customWidth="1"/>
    <col min="14640" max="14851" width="3.85546875" style="244"/>
    <col min="14852" max="14852" width="11.140625" style="244" customWidth="1"/>
    <col min="14853" max="14853" width="1.85546875" style="244" customWidth="1"/>
    <col min="14854" max="14857" width="5.42578125" style="244" customWidth="1"/>
    <col min="14858" max="14858" width="10.42578125" style="244" customWidth="1"/>
    <col min="14859" max="14859" width="7.85546875" style="244" customWidth="1"/>
    <col min="14860" max="14860" width="8.85546875" style="244" customWidth="1"/>
    <col min="14861" max="14861" width="8.42578125" style="244" customWidth="1"/>
    <col min="14862" max="14862" width="4.42578125" style="244" customWidth="1"/>
    <col min="14863" max="14864" width="4.140625" style="244" customWidth="1"/>
    <col min="14865" max="14865" width="6.85546875" style="244" customWidth="1"/>
    <col min="14866" max="14872" width="4.140625" style="244" customWidth="1"/>
    <col min="14873" max="14873" width="7" style="244" customWidth="1"/>
    <col min="14874" max="14874" width="0" style="244" hidden="1" customWidth="1"/>
    <col min="14875" max="14878" width="3.85546875" style="244" customWidth="1"/>
    <col min="14879" max="14880" width="3.85546875" style="244"/>
    <col min="14881" max="14882" width="0" style="244" hidden="1" customWidth="1"/>
    <col min="14883" max="14889" width="3.85546875" style="244"/>
    <col min="14890" max="14890" width="5.85546875" style="244" bestFit="1" customWidth="1"/>
    <col min="14891" max="14892" width="3.85546875" style="244"/>
    <col min="14893" max="14893" width="6.85546875" style="244" bestFit="1" customWidth="1"/>
    <col min="14894" max="14894" width="3.85546875" style="244"/>
    <col min="14895" max="14895" width="5.85546875" style="244" bestFit="1" customWidth="1"/>
    <col min="14896" max="15107" width="3.85546875" style="244"/>
    <col min="15108" max="15108" width="11.140625" style="244" customWidth="1"/>
    <col min="15109" max="15109" width="1.85546875" style="244" customWidth="1"/>
    <col min="15110" max="15113" width="5.42578125" style="244" customWidth="1"/>
    <col min="15114" max="15114" width="10.42578125" style="244" customWidth="1"/>
    <col min="15115" max="15115" width="7.85546875" style="244" customWidth="1"/>
    <col min="15116" max="15116" width="8.85546875" style="244" customWidth="1"/>
    <col min="15117" max="15117" width="8.42578125" style="244" customWidth="1"/>
    <col min="15118" max="15118" width="4.42578125" style="244" customWidth="1"/>
    <col min="15119" max="15120" width="4.140625" style="244" customWidth="1"/>
    <col min="15121" max="15121" width="6.85546875" style="244" customWidth="1"/>
    <col min="15122" max="15128" width="4.140625" style="244" customWidth="1"/>
    <col min="15129" max="15129" width="7" style="244" customWidth="1"/>
    <col min="15130" max="15130" width="0" style="244" hidden="1" customWidth="1"/>
    <col min="15131" max="15134" width="3.85546875" style="244" customWidth="1"/>
    <col min="15135" max="15136" width="3.85546875" style="244"/>
    <col min="15137" max="15138" width="0" style="244" hidden="1" customWidth="1"/>
    <col min="15139" max="15145" width="3.85546875" style="244"/>
    <col min="15146" max="15146" width="5.85546875" style="244" bestFit="1" customWidth="1"/>
    <col min="15147" max="15148" width="3.85546875" style="244"/>
    <col min="15149" max="15149" width="6.85546875" style="244" bestFit="1" customWidth="1"/>
    <col min="15150" max="15150" width="3.85546875" style="244"/>
    <col min="15151" max="15151" width="5.85546875" style="244" bestFit="1" customWidth="1"/>
    <col min="15152" max="15363" width="3.85546875" style="244"/>
    <col min="15364" max="15364" width="11.140625" style="244" customWidth="1"/>
    <col min="15365" max="15365" width="1.85546875" style="244" customWidth="1"/>
    <col min="15366" max="15369" width="5.42578125" style="244" customWidth="1"/>
    <col min="15370" max="15370" width="10.42578125" style="244" customWidth="1"/>
    <col min="15371" max="15371" width="7.85546875" style="244" customWidth="1"/>
    <col min="15372" max="15372" width="8.85546875" style="244" customWidth="1"/>
    <col min="15373" max="15373" width="8.42578125" style="244" customWidth="1"/>
    <col min="15374" max="15374" width="4.42578125" style="244" customWidth="1"/>
    <col min="15375" max="15376" width="4.140625" style="244" customWidth="1"/>
    <col min="15377" max="15377" width="6.85546875" style="244" customWidth="1"/>
    <col min="15378" max="15384" width="4.140625" style="244" customWidth="1"/>
    <col min="15385" max="15385" width="7" style="244" customWidth="1"/>
    <col min="15386" max="15386" width="0" style="244" hidden="1" customWidth="1"/>
    <col min="15387" max="15390" width="3.85546875" style="244" customWidth="1"/>
    <col min="15391" max="15392" width="3.85546875" style="244"/>
    <col min="15393" max="15394" width="0" style="244" hidden="1" customWidth="1"/>
    <col min="15395" max="15401" width="3.85546875" style="244"/>
    <col min="15402" max="15402" width="5.85546875" style="244" bestFit="1" customWidth="1"/>
    <col min="15403" max="15404" width="3.85546875" style="244"/>
    <col min="15405" max="15405" width="6.85546875" style="244" bestFit="1" customWidth="1"/>
    <col min="15406" max="15406" width="3.85546875" style="244"/>
    <col min="15407" max="15407" width="5.85546875" style="244" bestFit="1" customWidth="1"/>
    <col min="15408" max="15619" width="3.85546875" style="244"/>
    <col min="15620" max="15620" width="11.140625" style="244" customWidth="1"/>
    <col min="15621" max="15621" width="1.85546875" style="244" customWidth="1"/>
    <col min="15622" max="15625" width="5.42578125" style="244" customWidth="1"/>
    <col min="15626" max="15626" width="10.42578125" style="244" customWidth="1"/>
    <col min="15627" max="15627" width="7.85546875" style="244" customWidth="1"/>
    <col min="15628" max="15628" width="8.85546875" style="244" customWidth="1"/>
    <col min="15629" max="15629" width="8.42578125" style="244" customWidth="1"/>
    <col min="15630" max="15630" width="4.42578125" style="244" customWidth="1"/>
    <col min="15631" max="15632" width="4.140625" style="244" customWidth="1"/>
    <col min="15633" max="15633" width="6.85546875" style="244" customWidth="1"/>
    <col min="15634" max="15640" width="4.140625" style="244" customWidth="1"/>
    <col min="15641" max="15641" width="7" style="244" customWidth="1"/>
    <col min="15642" max="15642" width="0" style="244" hidden="1" customWidth="1"/>
    <col min="15643" max="15646" width="3.85546875" style="244" customWidth="1"/>
    <col min="15647" max="15648" width="3.85546875" style="244"/>
    <col min="15649" max="15650" width="0" style="244" hidden="1" customWidth="1"/>
    <col min="15651" max="15657" width="3.85546875" style="244"/>
    <col min="15658" max="15658" width="5.85546875" style="244" bestFit="1" customWidth="1"/>
    <col min="15659" max="15660" width="3.85546875" style="244"/>
    <col min="15661" max="15661" width="6.85546875" style="244" bestFit="1" customWidth="1"/>
    <col min="15662" max="15662" width="3.85546875" style="244"/>
    <col min="15663" max="15663" width="5.85546875" style="244" bestFit="1" customWidth="1"/>
    <col min="15664" max="15875" width="3.85546875" style="244"/>
    <col min="15876" max="15876" width="11.140625" style="244" customWidth="1"/>
    <col min="15877" max="15877" width="1.85546875" style="244" customWidth="1"/>
    <col min="15878" max="15881" width="5.42578125" style="244" customWidth="1"/>
    <col min="15882" max="15882" width="10.42578125" style="244" customWidth="1"/>
    <col min="15883" max="15883" width="7.85546875" style="244" customWidth="1"/>
    <col min="15884" max="15884" width="8.85546875" style="244" customWidth="1"/>
    <col min="15885" max="15885" width="8.42578125" style="244" customWidth="1"/>
    <col min="15886" max="15886" width="4.42578125" style="244" customWidth="1"/>
    <col min="15887" max="15888" width="4.140625" style="244" customWidth="1"/>
    <col min="15889" max="15889" width="6.85546875" style="244" customWidth="1"/>
    <col min="15890" max="15896" width="4.140625" style="244" customWidth="1"/>
    <col min="15897" max="15897" width="7" style="244" customWidth="1"/>
    <col min="15898" max="15898" width="0" style="244" hidden="1" customWidth="1"/>
    <col min="15899" max="15902" width="3.85546875" style="244" customWidth="1"/>
    <col min="15903" max="15904" width="3.85546875" style="244"/>
    <col min="15905" max="15906" width="0" style="244" hidden="1" customWidth="1"/>
    <col min="15907" max="15913" width="3.85546875" style="244"/>
    <col min="15914" max="15914" width="5.85546875" style="244" bestFit="1" customWidth="1"/>
    <col min="15915" max="15916" width="3.85546875" style="244"/>
    <col min="15917" max="15917" width="6.85546875" style="244" bestFit="1" customWidth="1"/>
    <col min="15918" max="15918" width="3.85546875" style="244"/>
    <col min="15919" max="15919" width="5.85546875" style="244" bestFit="1" customWidth="1"/>
    <col min="15920" max="16131" width="3.85546875" style="244"/>
    <col min="16132" max="16132" width="11.140625" style="244" customWidth="1"/>
    <col min="16133" max="16133" width="1.85546875" style="244" customWidth="1"/>
    <col min="16134" max="16137" width="5.42578125" style="244" customWidth="1"/>
    <col min="16138" max="16138" width="10.42578125" style="244" customWidth="1"/>
    <col min="16139" max="16139" width="7.85546875" style="244" customWidth="1"/>
    <col min="16140" max="16140" width="8.85546875" style="244" customWidth="1"/>
    <col min="16141" max="16141" width="8.42578125" style="244" customWidth="1"/>
    <col min="16142" max="16142" width="4.42578125" style="244" customWidth="1"/>
    <col min="16143" max="16144" width="4.140625" style="244" customWidth="1"/>
    <col min="16145" max="16145" width="6.85546875" style="244" customWidth="1"/>
    <col min="16146" max="16152" width="4.140625" style="244" customWidth="1"/>
    <col min="16153" max="16153" width="7" style="244" customWidth="1"/>
    <col min="16154" max="16154" width="0" style="244" hidden="1" customWidth="1"/>
    <col min="16155" max="16158" width="3.85546875" style="244" customWidth="1"/>
    <col min="16159" max="16160" width="3.85546875" style="244"/>
    <col min="16161" max="16162" width="0" style="244" hidden="1" customWidth="1"/>
    <col min="16163" max="16169" width="3.85546875" style="244"/>
    <col min="16170" max="16170" width="5.85546875" style="244" bestFit="1" customWidth="1"/>
    <col min="16171" max="16172" width="3.85546875" style="244"/>
    <col min="16173" max="16173" width="6.85546875" style="244" bestFit="1" customWidth="1"/>
    <col min="16174" max="16174" width="3.85546875" style="244"/>
    <col min="16175" max="16175" width="5.85546875" style="244" bestFit="1" customWidth="1"/>
    <col min="16176" max="16384" width="3.85546875" style="244"/>
  </cols>
  <sheetData>
    <row r="1" spans="2:36" s="7" customFormat="1" ht="9.9499999999999993" customHeight="1" x14ac:dyDescent="0.25">
      <c r="B1" s="582" t="s">
        <v>244</v>
      </c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  <c r="T1" s="584"/>
      <c r="U1" s="584"/>
      <c r="V1" s="584"/>
      <c r="W1" s="584"/>
      <c r="X1" s="584"/>
      <c r="Y1" s="584"/>
      <c r="AB1" s="245"/>
      <c r="AC1" s="245"/>
      <c r="AD1" s="245"/>
      <c r="AE1" s="245"/>
      <c r="AF1" s="245"/>
      <c r="AG1" s="245"/>
      <c r="AH1" s="245"/>
      <c r="AI1" s="245"/>
      <c r="AJ1" s="245"/>
    </row>
    <row r="2" spans="2:36" s="7" customFormat="1" ht="9.9499999999999993" customHeight="1" x14ac:dyDescent="0.25"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AB2" s="245"/>
      <c r="AC2" s="245"/>
      <c r="AD2" s="245"/>
      <c r="AE2" s="245"/>
      <c r="AF2" s="245"/>
      <c r="AG2" s="245"/>
      <c r="AH2" s="245"/>
      <c r="AI2" s="245"/>
      <c r="AJ2" s="245"/>
    </row>
    <row r="3" spans="2:36" s="7" customFormat="1" ht="9.9499999999999993" customHeight="1" x14ac:dyDescent="0.25">
      <c r="B3" s="584"/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  <c r="N3" s="584"/>
      <c r="O3" s="584"/>
      <c r="P3" s="584"/>
      <c r="Q3" s="584"/>
      <c r="R3" s="584"/>
      <c r="S3" s="584"/>
      <c r="T3" s="584"/>
      <c r="U3" s="584"/>
      <c r="V3" s="584"/>
      <c r="W3" s="584"/>
      <c r="X3" s="584"/>
      <c r="Y3" s="584"/>
      <c r="AB3" s="245"/>
      <c r="AC3" s="245"/>
      <c r="AD3" s="245"/>
      <c r="AE3" s="245"/>
      <c r="AF3" s="245"/>
      <c r="AG3" s="245"/>
      <c r="AH3" s="245"/>
      <c r="AI3" s="245"/>
      <c r="AJ3" s="245"/>
    </row>
    <row r="4" spans="2:36" s="7" customFormat="1" ht="9.9499999999999993" customHeight="1" x14ac:dyDescent="0.25"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584"/>
      <c r="O4" s="584"/>
      <c r="P4" s="584"/>
      <c r="Q4" s="584"/>
      <c r="R4" s="584"/>
      <c r="S4" s="584"/>
      <c r="T4" s="584"/>
      <c r="U4" s="584"/>
      <c r="V4" s="584"/>
      <c r="W4" s="584"/>
      <c r="X4" s="584"/>
      <c r="Y4" s="584"/>
      <c r="AB4" s="245"/>
      <c r="AC4" s="245"/>
      <c r="AD4" s="245"/>
      <c r="AE4" s="245"/>
      <c r="AF4" s="245"/>
      <c r="AG4" s="245"/>
      <c r="AH4" s="245"/>
      <c r="AI4" s="245"/>
      <c r="AJ4" s="245"/>
    </row>
    <row r="5" spans="2:36" s="7" customFormat="1" ht="9.9499999999999993" customHeight="1" x14ac:dyDescent="0.25">
      <c r="B5" s="584"/>
      <c r="C5" s="584"/>
      <c r="D5" s="584"/>
      <c r="E5" s="584"/>
      <c r="F5" s="584"/>
      <c r="G5" s="584"/>
      <c r="H5" s="584"/>
      <c r="I5" s="584"/>
      <c r="J5" s="584"/>
      <c r="K5" s="584"/>
      <c r="L5" s="584"/>
      <c r="M5" s="584"/>
      <c r="N5" s="584"/>
      <c r="O5" s="584"/>
      <c r="P5" s="584"/>
      <c r="Q5" s="584"/>
      <c r="R5" s="584"/>
      <c r="S5" s="584"/>
      <c r="T5" s="584"/>
      <c r="U5" s="584"/>
      <c r="V5" s="584"/>
      <c r="W5" s="584"/>
      <c r="X5" s="584"/>
      <c r="Y5" s="584"/>
      <c r="AB5" s="245"/>
      <c r="AC5" s="245"/>
      <c r="AD5" s="245"/>
      <c r="AE5" s="245"/>
      <c r="AF5" s="245"/>
      <c r="AG5" s="245"/>
      <c r="AH5" s="245"/>
      <c r="AI5" s="245"/>
      <c r="AJ5" s="245"/>
    </row>
    <row r="6" spans="2:36" s="7" customFormat="1" ht="9.9499999999999993" customHeight="1" x14ac:dyDescent="0.25">
      <c r="B6" s="584"/>
      <c r="C6" s="584"/>
      <c r="D6" s="584"/>
      <c r="E6" s="584"/>
      <c r="F6" s="584"/>
      <c r="G6" s="584"/>
      <c r="H6" s="584"/>
      <c r="I6" s="584"/>
      <c r="J6" s="584"/>
      <c r="K6" s="584"/>
      <c r="L6" s="584"/>
      <c r="M6" s="584"/>
      <c r="N6" s="584"/>
      <c r="O6" s="584"/>
      <c r="P6" s="584"/>
      <c r="Q6" s="584"/>
      <c r="R6" s="584"/>
      <c r="S6" s="584"/>
      <c r="T6" s="584"/>
      <c r="U6" s="584"/>
      <c r="V6" s="584"/>
      <c r="W6" s="584"/>
      <c r="X6" s="584"/>
      <c r="Y6" s="584"/>
      <c r="AB6" s="245"/>
      <c r="AC6" s="245"/>
      <c r="AD6" s="245"/>
      <c r="AE6" s="245"/>
      <c r="AF6" s="245"/>
      <c r="AG6" s="245"/>
      <c r="AH6" s="245"/>
      <c r="AI6" s="245"/>
      <c r="AJ6" s="245"/>
    </row>
    <row r="7" spans="2:36" s="7" customFormat="1" ht="15" x14ac:dyDescent="0.25">
      <c r="AB7" s="245"/>
      <c r="AC7" s="245"/>
      <c r="AD7" s="245"/>
      <c r="AE7" s="245"/>
      <c r="AF7" s="245"/>
      <c r="AG7" s="245"/>
      <c r="AH7" s="245"/>
      <c r="AI7" s="245"/>
      <c r="AJ7" s="245"/>
    </row>
    <row r="8" spans="2:36" s="243" customFormat="1" ht="15" customHeight="1" x14ac:dyDescent="0.25">
      <c r="B8" s="8" t="s">
        <v>50</v>
      </c>
      <c r="D8" s="13" t="str">
        <f>'DADOS DA OBRA'!$A$13</f>
        <v>TRIBUNAL REGIONAL ELEITORAL - PIAUÍ</v>
      </c>
      <c r="F8" s="9"/>
      <c r="G8" s="9"/>
      <c r="H8" s="9"/>
      <c r="I8" s="9"/>
      <c r="J8" s="9"/>
      <c r="K8" s="9"/>
      <c r="X8" s="10" t="s">
        <v>51</v>
      </c>
      <c r="Y8" s="11" t="str">
        <f>+'CURVA ABC - SERVIÇOS'!G8</f>
        <v>22/11/2021</v>
      </c>
      <c r="AB8" s="246"/>
      <c r="AC8" s="246"/>
      <c r="AD8" s="246"/>
      <c r="AE8" s="246"/>
      <c r="AF8" s="246"/>
      <c r="AG8" s="246"/>
      <c r="AH8" s="246"/>
      <c r="AI8" s="246"/>
      <c r="AJ8" s="246"/>
    </row>
    <row r="9" spans="2:36" s="243" customFormat="1" ht="15" customHeight="1" x14ac:dyDescent="0.25">
      <c r="B9" s="8" t="s">
        <v>69</v>
      </c>
      <c r="D9" s="13" t="str">
        <f>'DADOS DA OBRA'!$A$16</f>
        <v>MODERNIZAÇÃO DE SUBESTAÇÃO ABRIGADA PARA OS PRÉDIOS SEDE E ANEXO</v>
      </c>
      <c r="F9" s="12"/>
      <c r="G9" s="12"/>
      <c r="H9" s="12"/>
      <c r="I9" s="12"/>
      <c r="J9" s="12"/>
      <c r="K9" s="12"/>
      <c r="X9" s="10" t="s">
        <v>52</v>
      </c>
      <c r="Y9" s="11">
        <f>+'CURVA ABC - SERVIÇOS'!G9</f>
        <v>44733</v>
      </c>
      <c r="AB9" s="246"/>
      <c r="AC9" s="246"/>
      <c r="AD9" s="246"/>
      <c r="AE9" s="246"/>
      <c r="AF9" s="246"/>
      <c r="AG9" s="246"/>
      <c r="AH9" s="246"/>
      <c r="AI9" s="246"/>
      <c r="AJ9" s="246"/>
    </row>
    <row r="10" spans="2:36" s="243" customFormat="1" ht="15" customHeight="1" x14ac:dyDescent="0.25">
      <c r="B10" s="8" t="s">
        <v>53</v>
      </c>
      <c r="D10" s="13" t="str">
        <f>+""&amp;'DADOS DA OBRA'!$A$19&amp;", "&amp;'DADOS DA OBRA'!$I$22&amp;", "&amp;'DADOS DA OBRA'!$O$22</f>
        <v>PRAÇA EDGAR NOGUEIRA, TERESINA, PI</v>
      </c>
      <c r="F10" s="12"/>
      <c r="G10" s="12"/>
      <c r="H10" s="12"/>
      <c r="I10" s="12"/>
      <c r="J10" s="12"/>
      <c r="K10" s="12"/>
      <c r="X10" s="10" t="s">
        <v>71</v>
      </c>
      <c r="Y10" s="276">
        <f>+'CURVA ABC - SERVIÇOS'!J8</f>
        <v>1.1186</v>
      </c>
      <c r="AB10" s="246"/>
      <c r="AC10" s="246"/>
      <c r="AD10" s="246"/>
      <c r="AE10" s="246"/>
      <c r="AF10" s="246"/>
      <c r="AG10" s="246"/>
      <c r="AH10" s="246"/>
      <c r="AI10" s="246"/>
      <c r="AJ10" s="246"/>
    </row>
    <row r="11" spans="2:36" ht="66.75" customHeight="1" x14ac:dyDescent="0.25">
      <c r="B11" s="8" t="s">
        <v>70</v>
      </c>
      <c r="D11" s="436" t="str">
        <f>+'DADOS DA OBRA'!$A$31</f>
        <v>SINAPI - 04/2022 - PIAUÍ 	                                               SBC - 05/2022 - TSA - Teresina - PI
ORSE - 03/2022 - SERGIPE	                                              SETOP - 03/2022 - Minas Gerais - Central
SUDECAP - 02/2022 - MINAS GERAIS	                               CPOS - 02/2022 - São Paulo
AGESUL - 01/2022 - MATO GROSSO DO SUL	                AGETOP CIVIL - 04/2022 - Goiás
EMOP - 04/2022 - RIO DE JANEIRO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X11" s="10" t="s">
        <v>72</v>
      </c>
      <c r="Y11" s="276">
        <f>+'CURVA ABC - SERVIÇOS'!J9</f>
        <v>0.70630000000000004</v>
      </c>
      <c r="Z11" s="244"/>
    </row>
    <row r="12" spans="2:36" s="1" customFormat="1" ht="6.95" customHeight="1" x14ac:dyDescent="0.25">
      <c r="I12" s="2"/>
      <c r="J12" s="3"/>
      <c r="K12" s="3"/>
      <c r="L12" s="4"/>
      <c r="M12" s="5"/>
      <c r="N12" s="6"/>
      <c r="AB12" s="248"/>
      <c r="AC12" s="248"/>
      <c r="AD12" s="248"/>
      <c r="AE12" s="248"/>
      <c r="AF12" s="248"/>
      <c r="AG12" s="248"/>
      <c r="AH12" s="248"/>
      <c r="AI12" s="248"/>
      <c r="AJ12" s="248"/>
    </row>
    <row r="13" spans="2:36" ht="20.100000000000001" customHeight="1" x14ac:dyDescent="0.25">
      <c r="B13" s="569"/>
      <c r="C13" s="569"/>
      <c r="D13" s="569"/>
      <c r="E13" s="569"/>
      <c r="F13" s="569"/>
      <c r="G13" s="583"/>
      <c r="H13" s="583"/>
      <c r="I13" s="583"/>
      <c r="J13" s="583"/>
      <c r="K13" s="583"/>
      <c r="L13" s="583"/>
      <c r="M13" s="583"/>
      <c r="N13" s="583"/>
      <c r="O13" s="583"/>
      <c r="P13" s="583"/>
      <c r="Q13" s="583"/>
      <c r="R13" s="583"/>
      <c r="S13" s="583"/>
      <c r="T13" s="583"/>
      <c r="U13" s="583"/>
      <c r="V13" s="583"/>
      <c r="W13" s="583"/>
      <c r="X13" s="583"/>
      <c r="Y13" s="583"/>
      <c r="AB13" s="236"/>
      <c r="AC13" s="236"/>
      <c r="AD13" s="236"/>
      <c r="AE13" s="236"/>
    </row>
    <row r="14" spans="2:36" ht="20.100000000000001" customHeight="1" x14ac:dyDescent="0.25">
      <c r="B14" s="569" t="s">
        <v>38</v>
      </c>
      <c r="C14" s="569"/>
      <c r="D14" s="569"/>
      <c r="E14" s="569"/>
      <c r="F14" s="569"/>
      <c r="G14" s="571" t="s">
        <v>656</v>
      </c>
      <c r="H14" s="571"/>
      <c r="I14" s="571"/>
      <c r="J14" s="571"/>
      <c r="K14" s="571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  <c r="W14" s="571"/>
      <c r="X14" s="571"/>
      <c r="Y14" s="571"/>
      <c r="AB14" s="236"/>
      <c r="AC14" s="236"/>
      <c r="AD14" s="236"/>
      <c r="AE14" s="236"/>
    </row>
    <row r="15" spans="2:36" ht="20.100000000000001" customHeight="1" x14ac:dyDescent="0.25">
      <c r="B15" s="569" t="s">
        <v>39</v>
      </c>
      <c r="C15" s="569"/>
      <c r="D15" s="569"/>
      <c r="E15" s="569"/>
      <c r="F15" s="569"/>
      <c r="G15" s="571" t="s">
        <v>81</v>
      </c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1"/>
      <c r="U15" s="571"/>
      <c r="V15" s="571"/>
      <c r="W15" s="571"/>
      <c r="X15" s="571"/>
      <c r="Y15" s="571"/>
      <c r="AB15" s="236"/>
      <c r="AC15" s="236"/>
      <c r="AD15" s="236"/>
      <c r="AE15" s="236"/>
    </row>
    <row r="16" spans="2:36" ht="20.100000000000001" customHeight="1" x14ac:dyDescent="0.25">
      <c r="B16" s="569" t="s">
        <v>82</v>
      </c>
      <c r="C16" s="569"/>
      <c r="D16" s="569"/>
      <c r="E16" s="569"/>
      <c r="F16" s="569"/>
      <c r="G16" s="570">
        <v>0.6</v>
      </c>
      <c r="H16" s="570"/>
      <c r="I16" s="570"/>
      <c r="J16" s="56" t="s">
        <v>87</v>
      </c>
      <c r="K16" s="55">
        <v>0.03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AB16" s="236"/>
      <c r="AC16" s="236"/>
      <c r="AD16" s="236"/>
      <c r="AE16" s="236"/>
    </row>
    <row r="17" spans="1:47" ht="20.100000000000001" customHeight="1" x14ac:dyDescent="0.25"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</row>
    <row r="18" spans="1:47" ht="20.100000000000001" customHeight="1" x14ac:dyDescent="0.25"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</row>
    <row r="19" spans="1:47" ht="20.100000000000001" customHeight="1" thickBot="1" x14ac:dyDescent="0.3"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</row>
    <row r="20" spans="1:47" ht="24.75" customHeight="1" x14ac:dyDescent="0.25">
      <c r="B20" s="12"/>
      <c r="C20" s="12"/>
      <c r="D20" s="12"/>
      <c r="E20" s="572" t="s">
        <v>83</v>
      </c>
      <c r="F20" s="573"/>
      <c r="G20" s="573"/>
      <c r="H20" s="573"/>
      <c r="I20" s="576" t="s">
        <v>40</v>
      </c>
      <c r="J20" s="576"/>
      <c r="K20" s="576"/>
      <c r="L20" s="577"/>
      <c r="O20" s="250"/>
      <c r="P20" s="565" t="s">
        <v>238</v>
      </c>
      <c r="Q20" s="566"/>
      <c r="R20" s="566"/>
      <c r="S20" s="566"/>
      <c r="T20" s="566"/>
      <c r="U20" s="566"/>
      <c r="V20" s="567"/>
      <c r="W20" s="250"/>
      <c r="X20" s="250"/>
      <c r="Y20" s="250"/>
      <c r="AA20" s="251"/>
      <c r="AB20" s="252"/>
      <c r="AC20" s="252"/>
      <c r="AD20" s="252"/>
      <c r="AM20" s="251"/>
      <c r="AN20" s="251"/>
      <c r="AO20" s="251"/>
      <c r="AP20" s="251"/>
      <c r="AQ20" s="251"/>
      <c r="AR20" s="251"/>
      <c r="AS20" s="251"/>
      <c r="AT20" s="251"/>
      <c r="AU20" s="251"/>
    </row>
    <row r="21" spans="1:47" ht="20.100000000000001" customHeight="1" thickBot="1" x14ac:dyDescent="0.3">
      <c r="B21" s="12"/>
      <c r="C21" s="12"/>
      <c r="D21" s="12"/>
      <c r="E21" s="574"/>
      <c r="F21" s="575"/>
      <c r="G21" s="575"/>
      <c r="H21" s="575"/>
      <c r="I21" s="578"/>
      <c r="J21" s="578"/>
      <c r="K21" s="578"/>
      <c r="L21" s="579"/>
      <c r="O21" s="53"/>
      <c r="P21" s="253" t="s">
        <v>239</v>
      </c>
      <c r="Q21" s="53"/>
      <c r="R21" s="53"/>
      <c r="S21" s="53" t="s">
        <v>240</v>
      </c>
      <c r="T21" s="53"/>
      <c r="U21" s="53"/>
      <c r="V21" s="254" t="s">
        <v>241</v>
      </c>
      <c r="W21" s="53"/>
      <c r="X21" s="53"/>
      <c r="Y21" s="53"/>
      <c r="AC21" s="236"/>
      <c r="AD21" s="236"/>
    </row>
    <row r="22" spans="1:47" ht="20.100000000000001" customHeight="1" x14ac:dyDescent="0.25">
      <c r="B22" s="12"/>
      <c r="C22" s="12"/>
      <c r="D22" s="12"/>
      <c r="E22" s="255" t="s">
        <v>73</v>
      </c>
      <c r="F22" s="256"/>
      <c r="G22" s="256"/>
      <c r="H22" s="256"/>
      <c r="I22" s="580">
        <v>4</v>
      </c>
      <c r="J22" s="580"/>
      <c r="K22" s="580"/>
      <c r="L22" s="581"/>
      <c r="O22" s="53"/>
      <c r="P22" s="253">
        <v>3</v>
      </c>
      <c r="Q22" s="53"/>
      <c r="R22" s="53"/>
      <c r="S22" s="53">
        <v>4</v>
      </c>
      <c r="T22" s="53"/>
      <c r="U22" s="53"/>
      <c r="V22" s="254">
        <v>5.5</v>
      </c>
      <c r="W22" s="53"/>
      <c r="X22" s="53"/>
      <c r="Y22" s="53"/>
      <c r="AC22" s="236"/>
      <c r="AD22" s="236"/>
    </row>
    <row r="23" spans="1:47" ht="20.100000000000001" customHeight="1" x14ac:dyDescent="0.25">
      <c r="B23" s="12"/>
      <c r="C23" s="12"/>
      <c r="D23" s="12"/>
      <c r="E23" s="255" t="s">
        <v>74</v>
      </c>
      <c r="F23" s="256"/>
      <c r="G23" s="256"/>
      <c r="H23" s="256"/>
      <c r="I23" s="561">
        <v>0.8</v>
      </c>
      <c r="J23" s="561"/>
      <c r="K23" s="561"/>
      <c r="L23" s="562"/>
      <c r="O23" s="53"/>
      <c r="P23" s="253">
        <v>0.8</v>
      </c>
      <c r="Q23" s="53"/>
      <c r="R23" s="53"/>
      <c r="S23" s="53">
        <v>0.8</v>
      </c>
      <c r="T23" s="53"/>
      <c r="U23" s="53"/>
      <c r="V23" s="254">
        <v>1</v>
      </c>
      <c r="W23" s="53"/>
      <c r="X23" s="53"/>
      <c r="Y23" s="53"/>
      <c r="AC23" s="236"/>
      <c r="AD23" s="236"/>
    </row>
    <row r="24" spans="1:47" ht="20.100000000000001" customHeight="1" x14ac:dyDescent="0.25">
      <c r="B24" s="12"/>
      <c r="C24" s="12"/>
      <c r="D24" s="12"/>
      <c r="E24" s="255" t="s">
        <v>75</v>
      </c>
      <c r="F24" s="256"/>
      <c r="G24" s="256"/>
      <c r="H24" s="256"/>
      <c r="I24" s="561">
        <v>1.27</v>
      </c>
      <c r="J24" s="561"/>
      <c r="K24" s="561"/>
      <c r="L24" s="562"/>
      <c r="O24" s="53"/>
      <c r="P24" s="253">
        <v>0.97</v>
      </c>
      <c r="Q24" s="53"/>
      <c r="R24" s="53"/>
      <c r="S24" s="53">
        <v>1.27</v>
      </c>
      <c r="T24" s="53"/>
      <c r="U24" s="53"/>
      <c r="V24" s="254">
        <v>1.27</v>
      </c>
      <c r="W24" s="53"/>
      <c r="X24" s="53"/>
      <c r="Y24" s="53"/>
      <c r="AC24" s="236"/>
      <c r="AD24" s="236"/>
    </row>
    <row r="25" spans="1:47" ht="20.100000000000001" customHeight="1" x14ac:dyDescent="0.25">
      <c r="B25" s="12"/>
      <c r="C25" s="12"/>
      <c r="D25" s="12"/>
      <c r="E25" s="255" t="s">
        <v>76</v>
      </c>
      <c r="F25" s="256"/>
      <c r="G25" s="256"/>
      <c r="H25" s="256"/>
      <c r="I25" s="561">
        <v>1.23</v>
      </c>
      <c r="J25" s="561"/>
      <c r="K25" s="561"/>
      <c r="L25" s="562"/>
      <c r="O25" s="53"/>
      <c r="P25" s="253">
        <v>0.59</v>
      </c>
      <c r="Q25" s="53"/>
      <c r="R25" s="53"/>
      <c r="S25" s="53">
        <v>1.23</v>
      </c>
      <c r="T25" s="53"/>
      <c r="U25" s="53"/>
      <c r="V25" s="254">
        <v>1.39</v>
      </c>
      <c r="W25" s="53"/>
      <c r="X25" s="53"/>
      <c r="Y25" s="53"/>
      <c r="AC25" s="236"/>
      <c r="AD25" s="236"/>
    </row>
    <row r="26" spans="1:47" ht="20.100000000000001" customHeight="1" x14ac:dyDescent="0.25">
      <c r="B26" s="12"/>
      <c r="C26" s="12"/>
      <c r="D26" s="12"/>
      <c r="E26" s="255" t="s">
        <v>77</v>
      </c>
      <c r="F26" s="256"/>
      <c r="G26" s="256"/>
      <c r="H26" s="256"/>
      <c r="I26" s="561">
        <v>7.4</v>
      </c>
      <c r="J26" s="561"/>
      <c r="K26" s="561"/>
      <c r="L26" s="562"/>
      <c r="O26" s="53"/>
      <c r="P26" s="253">
        <v>6.16</v>
      </c>
      <c r="Q26" s="53"/>
      <c r="R26" s="53"/>
      <c r="S26" s="53">
        <v>7.4</v>
      </c>
      <c r="T26" s="53"/>
      <c r="U26" s="53"/>
      <c r="V26" s="254">
        <v>8.9600000000000009</v>
      </c>
      <c r="W26" s="53"/>
      <c r="X26" s="53"/>
      <c r="Y26" s="53"/>
      <c r="Z26" s="278"/>
      <c r="AA26" s="279"/>
      <c r="AB26" s="257"/>
      <c r="AC26" s="236"/>
      <c r="AD26" s="236"/>
    </row>
    <row r="27" spans="1:47" ht="20.100000000000001" customHeight="1" x14ac:dyDescent="0.25">
      <c r="B27" s="12"/>
      <c r="C27" s="12"/>
      <c r="D27" s="12"/>
      <c r="E27" s="255" t="s">
        <v>78</v>
      </c>
      <c r="F27" s="256"/>
      <c r="G27" s="256"/>
      <c r="H27" s="256"/>
      <c r="I27" s="561">
        <v>0.65</v>
      </c>
      <c r="J27" s="561"/>
      <c r="K27" s="561"/>
      <c r="L27" s="562"/>
      <c r="O27" s="53"/>
      <c r="P27" s="253">
        <v>0.65</v>
      </c>
      <c r="Q27" s="53"/>
      <c r="R27" s="53"/>
      <c r="S27" s="53">
        <v>0.65</v>
      </c>
      <c r="T27" s="53"/>
      <c r="U27" s="53"/>
      <c r="V27" s="254">
        <v>0.65</v>
      </c>
      <c r="W27" s="53"/>
      <c r="X27" s="53"/>
      <c r="Y27" s="53"/>
      <c r="AC27" s="236"/>
      <c r="AD27" s="236"/>
    </row>
    <row r="28" spans="1:47" ht="20.100000000000001" customHeight="1" x14ac:dyDescent="0.25">
      <c r="B28" s="12"/>
      <c r="C28" s="12"/>
      <c r="D28" s="12"/>
      <c r="E28" s="255" t="s">
        <v>79</v>
      </c>
      <c r="F28" s="256"/>
      <c r="G28" s="256"/>
      <c r="H28" s="256"/>
      <c r="I28" s="561">
        <v>3</v>
      </c>
      <c r="J28" s="561"/>
      <c r="K28" s="561"/>
      <c r="L28" s="562"/>
      <c r="O28" s="53"/>
      <c r="P28" s="253">
        <v>3</v>
      </c>
      <c r="Q28" s="53"/>
      <c r="R28" s="53"/>
      <c r="S28" s="53">
        <v>3</v>
      </c>
      <c r="T28" s="53"/>
      <c r="U28" s="53"/>
      <c r="V28" s="254">
        <v>3</v>
      </c>
      <c r="W28" s="53"/>
      <c r="X28" s="53"/>
      <c r="Y28" s="53"/>
      <c r="AC28" s="236"/>
      <c r="AD28" s="236"/>
    </row>
    <row r="29" spans="1:47" ht="20.100000000000001" customHeight="1" thickBot="1" x14ac:dyDescent="0.3">
      <c r="B29" s="12"/>
      <c r="C29" s="12"/>
      <c r="D29" s="12"/>
      <c r="E29" s="255" t="s">
        <v>80</v>
      </c>
      <c r="F29" s="256"/>
      <c r="G29" s="256"/>
      <c r="H29" s="256"/>
      <c r="I29" s="561">
        <v>1.8</v>
      </c>
      <c r="J29" s="561"/>
      <c r="K29" s="561"/>
      <c r="L29" s="562"/>
      <c r="O29" s="53"/>
      <c r="P29" s="258">
        <v>2</v>
      </c>
      <c r="Q29" s="259"/>
      <c r="R29" s="259"/>
      <c r="S29" s="259">
        <v>2</v>
      </c>
      <c r="T29" s="259"/>
      <c r="U29" s="259"/>
      <c r="V29" s="260">
        <v>5</v>
      </c>
      <c r="W29" s="53"/>
      <c r="X29" s="53"/>
      <c r="Y29" s="53"/>
      <c r="AC29" s="236"/>
      <c r="AD29" s="236"/>
    </row>
    <row r="30" spans="1:47" ht="20.100000000000001" customHeight="1" thickBot="1" x14ac:dyDescent="0.3">
      <c r="B30" s="12"/>
      <c r="C30" s="12"/>
      <c r="D30" s="12"/>
      <c r="E30" s="255" t="s">
        <v>84</v>
      </c>
      <c r="F30" s="256"/>
      <c r="G30" s="256"/>
      <c r="H30" s="256"/>
      <c r="I30" s="561">
        <v>4.5</v>
      </c>
      <c r="J30" s="561"/>
      <c r="K30" s="561"/>
      <c r="L30" s="56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AB30" s="261"/>
      <c r="AC30" s="236"/>
      <c r="AD30" s="236"/>
      <c r="AE30" s="236"/>
      <c r="AF30" s="236"/>
      <c r="AG30" s="236"/>
      <c r="AH30" s="236"/>
      <c r="AI30" s="236"/>
      <c r="AJ30" s="236"/>
    </row>
    <row r="31" spans="1:47" ht="25.5" customHeight="1" thickBot="1" x14ac:dyDescent="0.3">
      <c r="A31" s="54"/>
      <c r="B31" s="274"/>
      <c r="C31" s="262"/>
      <c r="D31" s="263"/>
      <c r="E31" s="264" t="s">
        <v>41</v>
      </c>
      <c r="F31" s="265"/>
      <c r="G31" s="265"/>
      <c r="H31" s="265"/>
      <c r="I31" s="563">
        <f>TRUNC((((((1+I22/100+I23/100+I24/100)*(1+I25/100)*(1+I26/100))/(1-(I27/100+I28/100+I29/100+I30/100)))-1)*100),2)</f>
        <v>28.06</v>
      </c>
      <c r="J31" s="563"/>
      <c r="K31" s="563"/>
      <c r="L31" s="564"/>
      <c r="M31" s="266"/>
      <c r="N31" s="266"/>
      <c r="O31" s="266"/>
      <c r="P31" s="565" t="s">
        <v>242</v>
      </c>
      <c r="Q31" s="566"/>
      <c r="R31" s="566"/>
      <c r="S31" s="566"/>
      <c r="T31" s="566"/>
      <c r="U31" s="566"/>
      <c r="V31" s="567"/>
      <c r="W31" s="266"/>
      <c r="X31" s="266"/>
      <c r="Y31" s="12"/>
      <c r="Z31" s="54"/>
      <c r="AB31" s="267"/>
      <c r="AC31" s="267"/>
      <c r="AD31" s="267"/>
      <c r="AE31" s="267"/>
      <c r="AF31" s="267"/>
      <c r="AG31" s="267"/>
      <c r="AH31" s="267"/>
      <c r="AI31" s="267"/>
      <c r="AJ31" s="267"/>
    </row>
    <row r="32" spans="1:47" ht="20.100000000000001" customHeight="1" thickBot="1" x14ac:dyDescent="0.3">
      <c r="A32" s="54"/>
      <c r="B32" s="274"/>
      <c r="C32" s="262"/>
      <c r="D32" s="263"/>
      <c r="E32" s="263"/>
      <c r="F32" s="263"/>
      <c r="G32" s="263"/>
      <c r="H32" s="263"/>
      <c r="I32" s="263"/>
      <c r="J32" s="263"/>
      <c r="K32" s="266"/>
      <c r="L32" s="266"/>
      <c r="M32" s="266"/>
      <c r="N32" s="266"/>
      <c r="O32" s="266"/>
      <c r="P32" s="258">
        <v>20.34</v>
      </c>
      <c r="Q32" s="259"/>
      <c r="R32" s="259"/>
      <c r="S32" s="259">
        <v>22.12</v>
      </c>
      <c r="T32" s="259"/>
      <c r="U32" s="259"/>
      <c r="V32" s="260">
        <v>25</v>
      </c>
      <c r="W32" s="266"/>
      <c r="X32" s="266"/>
      <c r="Y32" s="12"/>
      <c r="Z32" s="54"/>
      <c r="AB32" s="267"/>
      <c r="AC32" s="267"/>
      <c r="AD32" s="267"/>
      <c r="AE32" s="267"/>
      <c r="AF32" s="267"/>
      <c r="AG32" s="267"/>
      <c r="AH32" s="267"/>
      <c r="AI32" s="267"/>
      <c r="AJ32" s="267"/>
    </row>
    <row r="33" spans="1:36" ht="20.100000000000001" customHeight="1" x14ac:dyDescent="0.25">
      <c r="A33" s="54"/>
      <c r="B33" s="274"/>
      <c r="C33" s="262"/>
      <c r="D33" s="263"/>
      <c r="E33" s="263"/>
      <c r="F33" s="263"/>
      <c r="G33" s="263"/>
      <c r="H33" s="263"/>
      <c r="I33" s="263"/>
      <c r="J33" s="263"/>
      <c r="K33" s="266"/>
      <c r="L33" s="266"/>
      <c r="M33" s="266"/>
      <c r="N33" s="266"/>
      <c r="O33" s="266"/>
      <c r="P33" s="559"/>
      <c r="Q33" s="559"/>
      <c r="R33" s="559"/>
      <c r="S33" s="559"/>
      <c r="T33" s="559"/>
      <c r="U33" s="559"/>
      <c r="V33" s="559"/>
      <c r="W33" s="266"/>
      <c r="X33" s="266"/>
      <c r="Y33" s="12"/>
      <c r="Z33" s="54"/>
      <c r="AB33" s="267"/>
      <c r="AC33" s="267"/>
      <c r="AD33" s="267"/>
      <c r="AE33" s="267"/>
      <c r="AF33" s="267"/>
      <c r="AG33" s="267"/>
      <c r="AH33" s="267"/>
      <c r="AI33" s="267"/>
      <c r="AJ33" s="267"/>
    </row>
    <row r="34" spans="1:36" ht="23.1" customHeight="1" x14ac:dyDescent="0.25">
      <c r="B34" s="568" t="s">
        <v>85</v>
      </c>
      <c r="C34" s="568"/>
      <c r="D34" s="568"/>
      <c r="E34" s="568"/>
      <c r="F34" s="568"/>
      <c r="G34" s="568"/>
      <c r="H34" s="568"/>
      <c r="I34" s="568"/>
      <c r="J34" s="568"/>
      <c r="K34" s="568"/>
      <c r="L34" s="568"/>
      <c r="M34" s="568"/>
      <c r="N34" s="568"/>
      <c r="O34" s="568"/>
      <c r="P34" s="568"/>
      <c r="Q34" s="568"/>
      <c r="R34" s="568"/>
      <c r="S34" s="568"/>
      <c r="T34" s="568"/>
      <c r="U34" s="568"/>
      <c r="V34" s="568"/>
      <c r="W34" s="568"/>
      <c r="X34" s="568"/>
      <c r="Y34" s="568"/>
      <c r="AB34" s="236"/>
      <c r="AC34" s="236"/>
      <c r="AD34" s="268"/>
      <c r="AE34" s="269"/>
      <c r="AF34" s="236"/>
      <c r="AG34" s="236"/>
      <c r="AH34" s="236"/>
      <c r="AI34" s="236"/>
      <c r="AJ34" s="236"/>
    </row>
    <row r="35" spans="1:36" ht="9.9499999999999993" customHeight="1" x14ac:dyDescent="0.25"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AB35" s="236"/>
      <c r="AC35" s="236"/>
      <c r="AD35" s="236"/>
      <c r="AE35" s="236"/>
      <c r="AF35" s="236"/>
      <c r="AG35" s="236"/>
      <c r="AH35" s="236"/>
      <c r="AI35" s="236"/>
      <c r="AJ35" s="236"/>
    </row>
    <row r="36" spans="1:36" ht="23.1" customHeight="1" x14ac:dyDescent="0.25">
      <c r="B36" s="556" t="s">
        <v>86</v>
      </c>
      <c r="C36" s="556"/>
      <c r="D36" s="556"/>
      <c r="E36" s="556"/>
      <c r="F36" s="556"/>
      <c r="G36" s="556"/>
      <c r="H36" s="556"/>
      <c r="I36" s="556"/>
      <c r="J36" s="556"/>
      <c r="K36" s="556"/>
      <c r="L36" s="556"/>
      <c r="M36" s="556"/>
      <c r="N36" s="556"/>
      <c r="O36" s="556"/>
      <c r="P36" s="556"/>
      <c r="Q36" s="556"/>
      <c r="R36" s="556"/>
      <c r="S36" s="556"/>
      <c r="T36" s="556"/>
      <c r="U36" s="556"/>
      <c r="V36" s="556"/>
      <c r="W36" s="556"/>
      <c r="X36" s="556"/>
      <c r="Y36" s="556"/>
      <c r="AB36" s="236"/>
      <c r="AC36" s="236"/>
      <c r="AD36" s="268"/>
      <c r="AE36" s="236"/>
      <c r="AF36" s="236"/>
      <c r="AG36" s="236"/>
      <c r="AH36" s="236"/>
      <c r="AI36" s="236"/>
      <c r="AJ36" s="236"/>
    </row>
    <row r="37" spans="1:36" ht="23.1" customHeight="1" x14ac:dyDescent="0.25">
      <c r="B37" s="557"/>
      <c r="C37" s="557"/>
      <c r="D37" s="557"/>
      <c r="E37" s="557"/>
      <c r="F37" s="557"/>
      <c r="G37" s="557"/>
      <c r="H37" s="557"/>
      <c r="I37" s="557"/>
      <c r="J37" s="557"/>
      <c r="K37" s="557"/>
      <c r="L37" s="557"/>
      <c r="M37" s="557"/>
      <c r="N37" s="557"/>
      <c r="O37" s="557"/>
      <c r="P37" s="557"/>
      <c r="Q37" s="557"/>
      <c r="R37" s="557"/>
      <c r="S37" s="557"/>
      <c r="T37" s="557"/>
      <c r="U37" s="557"/>
      <c r="V37" s="557"/>
      <c r="W37" s="557"/>
      <c r="X37" s="557"/>
      <c r="Y37" s="557"/>
      <c r="AB37" s="236"/>
      <c r="AC37" s="236"/>
      <c r="AD37" s="236"/>
      <c r="AE37" s="236"/>
      <c r="AF37" s="236"/>
      <c r="AG37" s="236"/>
      <c r="AH37" s="236"/>
      <c r="AI37" s="236"/>
      <c r="AJ37" s="236"/>
    </row>
    <row r="38" spans="1:36" ht="23.1" customHeight="1" x14ac:dyDescent="0.25">
      <c r="B38" s="275"/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275"/>
      <c r="N38" s="275"/>
      <c r="O38" s="275"/>
      <c r="P38" s="275"/>
      <c r="Q38" s="275"/>
      <c r="R38" s="275"/>
      <c r="S38" s="275"/>
      <c r="T38" s="275"/>
      <c r="U38" s="275"/>
      <c r="V38" s="275"/>
      <c r="W38" s="275"/>
      <c r="X38" s="275"/>
      <c r="Y38" s="275"/>
    </row>
    <row r="39" spans="1:36" ht="23.1" customHeight="1" x14ac:dyDescent="0.25">
      <c r="A39" s="54"/>
      <c r="B39" s="274" t="s">
        <v>88</v>
      </c>
      <c r="C39" s="270"/>
      <c r="D39" s="270"/>
      <c r="E39" s="270"/>
      <c r="F39" s="270"/>
      <c r="G39" s="270"/>
      <c r="H39" s="270"/>
      <c r="I39" s="270"/>
      <c r="J39" s="262"/>
      <c r="K39" s="262"/>
      <c r="L39" s="262"/>
      <c r="M39" s="271"/>
      <c r="N39" s="271"/>
      <c r="O39" s="27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54"/>
    </row>
    <row r="40" spans="1:36" ht="23.1" customHeight="1" x14ac:dyDescent="0.25">
      <c r="A40" s="54"/>
      <c r="B40" s="274" t="s">
        <v>89</v>
      </c>
      <c r="C40" s="262"/>
      <c r="D40" s="263"/>
      <c r="E40" s="263"/>
      <c r="F40" s="263"/>
      <c r="G40" s="263"/>
      <c r="H40" s="263"/>
      <c r="I40" s="263"/>
      <c r="J40" s="263"/>
      <c r="K40" s="266"/>
      <c r="L40" s="266"/>
      <c r="M40" s="266"/>
      <c r="N40" s="266"/>
      <c r="O40" s="266"/>
      <c r="P40" s="266"/>
      <c r="Q40" s="266"/>
      <c r="R40" s="266"/>
      <c r="S40" s="266"/>
      <c r="T40" s="266"/>
      <c r="U40" s="266"/>
      <c r="V40" s="266"/>
      <c r="W40" s="266"/>
      <c r="X40" s="266"/>
      <c r="Y40" s="12"/>
      <c r="Z40" s="54"/>
      <c r="AB40" s="267"/>
      <c r="AC40" s="267"/>
      <c r="AD40" s="267"/>
      <c r="AE40" s="267"/>
      <c r="AF40" s="267"/>
      <c r="AG40" s="267"/>
      <c r="AH40" s="267"/>
      <c r="AI40" s="267"/>
      <c r="AJ40" s="267"/>
    </row>
    <row r="41" spans="1:36" ht="23.1" customHeight="1" x14ac:dyDescent="0.25">
      <c r="A41" s="54"/>
      <c r="B41" s="274" t="s">
        <v>90</v>
      </c>
      <c r="C41" s="262"/>
      <c r="D41" s="263"/>
      <c r="E41" s="263"/>
      <c r="F41" s="263"/>
      <c r="G41" s="263"/>
      <c r="H41" s="263"/>
      <c r="I41" s="263"/>
      <c r="J41" s="263"/>
      <c r="K41" s="266"/>
      <c r="L41" s="266"/>
      <c r="M41" s="266"/>
      <c r="N41" s="266"/>
      <c r="O41" s="266"/>
      <c r="P41" s="266"/>
      <c r="Q41" s="266"/>
      <c r="R41" s="266"/>
      <c r="S41" s="266"/>
      <c r="T41" s="266"/>
      <c r="U41" s="266"/>
      <c r="V41" s="266"/>
      <c r="W41" s="266"/>
      <c r="X41" s="266"/>
      <c r="Y41" s="12"/>
      <c r="Z41" s="54"/>
      <c r="AB41" s="267"/>
      <c r="AC41" s="267"/>
      <c r="AD41" s="267"/>
      <c r="AE41" s="267"/>
      <c r="AF41" s="267"/>
      <c r="AG41" s="267"/>
      <c r="AH41" s="267"/>
      <c r="AI41" s="267"/>
      <c r="AJ41" s="267"/>
    </row>
    <row r="42" spans="1:36" ht="23.1" customHeight="1" x14ac:dyDescent="0.25">
      <c r="A42" s="54"/>
      <c r="B42" s="274" t="s">
        <v>91</v>
      </c>
      <c r="C42" s="270"/>
      <c r="D42" s="270"/>
      <c r="E42" s="270"/>
      <c r="F42" s="270"/>
      <c r="G42" s="270"/>
      <c r="H42" s="270"/>
      <c r="I42" s="270"/>
      <c r="J42" s="262"/>
      <c r="K42" s="262"/>
      <c r="L42" s="262"/>
      <c r="M42" s="271"/>
      <c r="N42" s="271"/>
      <c r="O42" s="271"/>
      <c r="P42" s="272"/>
      <c r="Q42" s="272"/>
      <c r="R42" s="272"/>
      <c r="S42" s="272"/>
      <c r="T42" s="272"/>
      <c r="U42" s="272"/>
      <c r="V42" s="272"/>
      <c r="W42" s="272"/>
      <c r="X42" s="272"/>
      <c r="Y42" s="272"/>
      <c r="Z42" s="54"/>
    </row>
    <row r="43" spans="1:36" ht="23.1" customHeight="1" x14ac:dyDescent="0.25">
      <c r="A43" s="54"/>
      <c r="B43" s="274" t="s">
        <v>92</v>
      </c>
      <c r="C43" s="262"/>
      <c r="D43" s="263"/>
      <c r="E43" s="263"/>
      <c r="F43" s="263"/>
      <c r="G43" s="263"/>
      <c r="H43" s="263"/>
      <c r="I43" s="263"/>
      <c r="J43" s="263"/>
      <c r="K43" s="266"/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12"/>
      <c r="Z43" s="54"/>
      <c r="AB43" s="267"/>
      <c r="AC43" s="267"/>
      <c r="AD43" s="267"/>
      <c r="AE43" s="267"/>
      <c r="AF43" s="267"/>
      <c r="AG43" s="267"/>
      <c r="AH43" s="267"/>
      <c r="AI43" s="267"/>
      <c r="AJ43" s="267"/>
    </row>
    <row r="44" spans="1:36" ht="23.1" customHeight="1" x14ac:dyDescent="0.25">
      <c r="A44" s="54"/>
      <c r="B44" s="274" t="s">
        <v>93</v>
      </c>
      <c r="C44" s="262"/>
      <c r="D44" s="263"/>
      <c r="E44" s="263"/>
      <c r="F44" s="263"/>
      <c r="G44" s="263"/>
      <c r="H44" s="263"/>
      <c r="I44" s="263"/>
      <c r="J44" s="263"/>
      <c r="K44" s="266"/>
      <c r="L44" s="266"/>
      <c r="M44" s="266"/>
      <c r="N44" s="266"/>
      <c r="O44" s="266"/>
      <c r="P44" s="266"/>
      <c r="Q44" s="266"/>
      <c r="R44" s="266"/>
      <c r="S44" s="266"/>
      <c r="T44" s="266"/>
      <c r="U44" s="266"/>
      <c r="V44" s="266"/>
      <c r="W44" s="266"/>
      <c r="X44" s="266"/>
      <c r="Y44" s="12"/>
      <c r="Z44" s="54"/>
      <c r="AB44" s="267"/>
      <c r="AC44" s="267"/>
      <c r="AD44" s="267"/>
      <c r="AE44" s="267"/>
      <c r="AF44" s="267"/>
      <c r="AG44" s="267"/>
      <c r="AH44" s="267"/>
      <c r="AI44" s="267"/>
      <c r="AJ44" s="267"/>
    </row>
    <row r="45" spans="1:36" ht="23.1" customHeight="1" x14ac:dyDescent="0.25">
      <c r="A45" s="54"/>
      <c r="B45" s="262"/>
      <c r="C45" s="262"/>
      <c r="D45" s="263"/>
      <c r="E45" s="263"/>
      <c r="F45" s="263"/>
      <c r="G45" s="263"/>
      <c r="H45" s="263"/>
      <c r="I45" s="263"/>
      <c r="J45" s="263"/>
      <c r="K45" s="266"/>
      <c r="L45" s="266"/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12"/>
      <c r="Z45" s="54"/>
      <c r="AB45" s="267"/>
      <c r="AC45" s="267"/>
      <c r="AD45" s="267"/>
      <c r="AE45" s="267"/>
      <c r="AF45" s="267"/>
      <c r="AG45" s="267"/>
      <c r="AH45" s="267"/>
      <c r="AI45" s="267"/>
      <c r="AJ45" s="267"/>
    </row>
    <row r="46" spans="1:36" s="54" customFormat="1" ht="23.1" customHeight="1" x14ac:dyDescent="0.25">
      <c r="B46" s="558" t="s">
        <v>42</v>
      </c>
      <c r="C46" s="558"/>
      <c r="D46" s="558"/>
      <c r="E46" s="558"/>
      <c r="F46" s="558"/>
      <c r="G46" s="558"/>
      <c r="H46" s="558"/>
      <c r="I46" s="558"/>
      <c r="J46" s="558"/>
      <c r="K46" s="558"/>
      <c r="L46" s="558"/>
      <c r="M46" s="558"/>
      <c r="N46" s="558"/>
      <c r="O46" s="558"/>
      <c r="P46" s="558"/>
      <c r="Q46" s="558"/>
      <c r="R46" s="558"/>
      <c r="S46" s="558"/>
      <c r="T46" s="558"/>
      <c r="U46" s="558"/>
      <c r="V46" s="558"/>
      <c r="W46" s="558"/>
      <c r="X46" s="558"/>
      <c r="Y46" s="558"/>
      <c r="Z46" s="277"/>
      <c r="AB46" s="273"/>
      <c r="AC46" s="273"/>
      <c r="AD46" s="273"/>
      <c r="AE46" s="273"/>
      <c r="AF46" s="273"/>
      <c r="AG46" s="273"/>
      <c r="AH46" s="273"/>
      <c r="AI46" s="273"/>
      <c r="AJ46" s="273"/>
    </row>
    <row r="47" spans="1:36" s="54" customFormat="1" ht="23.1" customHeight="1" x14ac:dyDescent="0.25">
      <c r="B47" s="557" t="str">
        <f>"Declaro para os devidos fins que, conforme legislação tributária do município de "&amp;G14&amp;", a base de cálculo do ISS para "&amp;G15&amp;", é de "&amp;(G16*100)&amp;"%, com a respectiva alíquota de "&amp;ROUND(K16*100,2)&amp;"% sobre o valor da obra."</f>
        <v>Declaro para os devidos fins que, conforme legislação tributária do município de TERESINA - PI, a base de cálculo do ISS para Construção de Edifícios e Reformas (Quadras, unidades habitacionais, escolas, restaurantes, etc), é de 60%, com a respectiva alíquota de 3% sobre o valor da obra.</v>
      </c>
      <c r="C47" s="557"/>
      <c r="D47" s="557"/>
      <c r="E47" s="557"/>
      <c r="F47" s="557"/>
      <c r="G47" s="557"/>
      <c r="H47" s="557"/>
      <c r="I47" s="557"/>
      <c r="J47" s="557"/>
      <c r="K47" s="557"/>
      <c r="L47" s="557"/>
      <c r="M47" s="557"/>
      <c r="N47" s="557"/>
      <c r="O47" s="557"/>
      <c r="P47" s="557"/>
      <c r="Q47" s="557"/>
      <c r="R47" s="557"/>
      <c r="S47" s="557"/>
      <c r="T47" s="557"/>
      <c r="U47" s="557"/>
      <c r="V47" s="557"/>
      <c r="W47" s="557"/>
      <c r="X47" s="557"/>
      <c r="Y47" s="557"/>
      <c r="Z47" s="277"/>
      <c r="AB47" s="273"/>
      <c r="AC47" s="273"/>
      <c r="AD47" s="273"/>
      <c r="AE47" s="273"/>
      <c r="AF47" s="273"/>
      <c r="AG47" s="273"/>
      <c r="AH47" s="273"/>
      <c r="AI47" s="273"/>
      <c r="AJ47" s="273"/>
    </row>
    <row r="48" spans="1:36" s="54" customFormat="1" ht="23.1" customHeight="1" x14ac:dyDescent="0.25">
      <c r="B48" s="557"/>
      <c r="C48" s="557"/>
      <c r="D48" s="557"/>
      <c r="E48" s="557"/>
      <c r="F48" s="557"/>
      <c r="G48" s="557"/>
      <c r="H48" s="557"/>
      <c r="I48" s="557"/>
      <c r="J48" s="557"/>
      <c r="K48" s="557"/>
      <c r="L48" s="557"/>
      <c r="M48" s="557"/>
      <c r="N48" s="557"/>
      <c r="O48" s="557"/>
      <c r="P48" s="557"/>
      <c r="Q48" s="557"/>
      <c r="R48" s="557"/>
      <c r="S48" s="557"/>
      <c r="T48" s="557"/>
      <c r="U48" s="557"/>
      <c r="V48" s="557"/>
      <c r="W48" s="557"/>
      <c r="X48" s="557"/>
      <c r="Y48" s="557"/>
      <c r="Z48" s="277"/>
      <c r="AB48" s="273"/>
      <c r="AC48" s="273"/>
      <c r="AD48" s="273"/>
      <c r="AE48" s="273"/>
      <c r="AF48" s="273"/>
      <c r="AG48" s="273"/>
      <c r="AH48" s="273"/>
      <c r="AI48" s="273"/>
      <c r="AJ48" s="273"/>
    </row>
    <row r="49" spans="2:36" s="54" customFormat="1" ht="23.1" customHeight="1" x14ac:dyDescent="0.25">
      <c r="B49" s="557"/>
      <c r="C49" s="557"/>
      <c r="D49" s="557"/>
      <c r="E49" s="557"/>
      <c r="F49" s="557"/>
      <c r="G49" s="557"/>
      <c r="H49" s="557"/>
      <c r="I49" s="557"/>
      <c r="J49" s="557"/>
      <c r="K49" s="557"/>
      <c r="L49" s="557"/>
      <c r="M49" s="557"/>
      <c r="N49" s="557"/>
      <c r="O49" s="557"/>
      <c r="P49" s="557"/>
      <c r="Q49" s="557"/>
      <c r="R49" s="557"/>
      <c r="S49" s="557"/>
      <c r="T49" s="557"/>
      <c r="U49" s="557"/>
      <c r="V49" s="557"/>
      <c r="W49" s="557"/>
      <c r="X49" s="557"/>
      <c r="Y49" s="557"/>
      <c r="Z49" s="277"/>
      <c r="AB49" s="273"/>
      <c r="AC49" s="273"/>
      <c r="AD49" s="273"/>
      <c r="AE49" s="273"/>
      <c r="AF49" s="273"/>
      <c r="AG49" s="273"/>
      <c r="AH49" s="273"/>
      <c r="AI49" s="273"/>
      <c r="AJ49" s="273"/>
    </row>
    <row r="50" spans="2:36" s="54" customFormat="1" ht="12.75" customHeight="1" x14ac:dyDescent="0.25">
      <c r="B50" s="272"/>
      <c r="C50" s="272"/>
      <c r="D50" s="272"/>
      <c r="E50" s="272"/>
      <c r="F50" s="272"/>
      <c r="G50" s="272"/>
      <c r="H50" s="272"/>
      <c r="I50" s="272"/>
      <c r="J50" s="272"/>
      <c r="K50" s="272"/>
      <c r="L50" s="272"/>
      <c r="M50" s="272"/>
      <c r="N50" s="272"/>
      <c r="O50" s="272"/>
      <c r="P50" s="272"/>
      <c r="Q50" s="272"/>
      <c r="R50" s="272"/>
      <c r="S50" s="272"/>
      <c r="T50" s="272"/>
      <c r="U50" s="272"/>
      <c r="V50" s="272"/>
      <c r="W50" s="272"/>
      <c r="X50" s="272"/>
      <c r="Y50" s="272"/>
      <c r="Z50" s="277"/>
      <c r="AB50" s="273"/>
      <c r="AC50" s="273"/>
      <c r="AD50" s="273"/>
      <c r="AE50" s="273"/>
      <c r="AF50" s="273"/>
      <c r="AG50" s="273"/>
      <c r="AH50" s="273"/>
      <c r="AI50" s="273"/>
      <c r="AJ50" s="273"/>
    </row>
    <row r="51" spans="2:36" s="54" customFormat="1" x14ac:dyDescent="0.25">
      <c r="B51" s="272"/>
      <c r="C51" s="272"/>
      <c r="D51" s="272"/>
      <c r="E51" s="272"/>
      <c r="F51" s="272"/>
      <c r="G51" s="272"/>
      <c r="H51" s="272"/>
      <c r="I51" s="272"/>
      <c r="J51" s="272"/>
      <c r="K51" s="272"/>
      <c r="L51" s="272"/>
      <c r="M51" s="272"/>
      <c r="N51" s="272"/>
      <c r="O51" s="272"/>
      <c r="P51" s="272"/>
      <c r="Q51" s="272"/>
      <c r="R51" s="272"/>
      <c r="S51" s="272"/>
      <c r="T51" s="272"/>
      <c r="U51" s="272"/>
      <c r="V51" s="272"/>
      <c r="W51" s="272"/>
      <c r="X51" s="272"/>
      <c r="Y51" s="272"/>
      <c r="Z51" s="277"/>
      <c r="AB51" s="273"/>
      <c r="AC51" s="273"/>
      <c r="AD51" s="273"/>
      <c r="AE51" s="273"/>
      <c r="AF51" s="273"/>
      <c r="AG51" s="273"/>
      <c r="AH51" s="273"/>
      <c r="AI51" s="273"/>
      <c r="AJ51" s="273"/>
    </row>
    <row r="52" spans="2:36" s="54" customFormat="1" x14ac:dyDescent="0.25">
      <c r="B52" s="272"/>
      <c r="C52" s="272"/>
      <c r="D52" s="272"/>
      <c r="E52" s="272"/>
      <c r="F52" s="272"/>
      <c r="G52" s="272"/>
      <c r="H52" s="272"/>
      <c r="I52" s="272"/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7"/>
      <c r="AB52" s="273"/>
      <c r="AC52" s="273"/>
      <c r="AD52" s="273"/>
      <c r="AE52" s="273"/>
      <c r="AF52" s="273"/>
      <c r="AG52" s="273"/>
      <c r="AH52" s="273"/>
      <c r="AI52" s="273"/>
      <c r="AJ52" s="273"/>
    </row>
    <row r="53" spans="2:36" s="54" customFormat="1" x14ac:dyDescent="0.25">
      <c r="B53" s="272"/>
      <c r="C53" s="272"/>
      <c r="D53" s="272"/>
      <c r="E53" s="272"/>
      <c r="F53" s="272"/>
      <c r="G53" s="272"/>
      <c r="H53" s="272"/>
      <c r="I53" s="272"/>
      <c r="J53" s="272"/>
      <c r="K53" s="272"/>
      <c r="L53" s="272"/>
      <c r="M53" s="272"/>
      <c r="N53" s="272"/>
      <c r="O53" s="272"/>
      <c r="P53" s="272"/>
      <c r="Q53" s="272"/>
      <c r="R53" s="272"/>
      <c r="S53" s="272"/>
      <c r="T53" s="272"/>
      <c r="U53" s="272"/>
      <c r="V53" s="272"/>
      <c r="W53" s="272"/>
      <c r="X53" s="272"/>
      <c r="Y53" s="272"/>
      <c r="Z53" s="277"/>
      <c r="AB53" s="273"/>
      <c r="AC53" s="273"/>
      <c r="AD53" s="273"/>
      <c r="AE53" s="273"/>
      <c r="AF53" s="273"/>
      <c r="AG53" s="273"/>
      <c r="AH53" s="273"/>
      <c r="AI53" s="273"/>
      <c r="AJ53" s="273"/>
    </row>
    <row r="54" spans="2:36" s="54" customFormat="1" x14ac:dyDescent="0.25">
      <c r="B54" s="272"/>
      <c r="C54" s="272"/>
      <c r="D54" s="272"/>
      <c r="E54" s="272"/>
      <c r="F54" s="272"/>
      <c r="G54" s="272"/>
      <c r="H54" s="272"/>
      <c r="I54" s="272"/>
      <c r="J54" s="272"/>
      <c r="K54" s="272"/>
      <c r="L54" s="272"/>
      <c r="M54" s="272"/>
      <c r="N54" s="272"/>
      <c r="O54" s="272"/>
      <c r="P54" s="272"/>
      <c r="Q54" s="272"/>
      <c r="R54" s="272"/>
      <c r="S54" s="272"/>
      <c r="T54" s="272"/>
      <c r="U54" s="272"/>
      <c r="V54" s="272"/>
      <c r="W54" s="272"/>
      <c r="X54" s="272"/>
      <c r="Y54" s="272"/>
      <c r="Z54" s="277"/>
      <c r="AB54" s="273"/>
      <c r="AC54" s="273"/>
      <c r="AD54" s="273"/>
      <c r="AE54" s="273"/>
      <c r="AF54" s="273"/>
      <c r="AG54" s="273"/>
      <c r="AH54" s="273"/>
      <c r="AI54" s="273"/>
      <c r="AJ54" s="273"/>
    </row>
    <row r="55" spans="2:36" s="54" customFormat="1" x14ac:dyDescent="0.25">
      <c r="B55" s="272"/>
      <c r="C55" s="272"/>
      <c r="D55" s="272"/>
      <c r="E55" s="272"/>
      <c r="F55" s="272"/>
      <c r="G55" s="272"/>
      <c r="H55" s="272"/>
      <c r="I55" s="272"/>
      <c r="J55" s="272"/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7"/>
      <c r="AB55" s="273"/>
      <c r="AC55" s="273"/>
      <c r="AD55" s="273"/>
      <c r="AE55" s="273"/>
      <c r="AF55" s="273"/>
      <c r="AG55" s="273"/>
      <c r="AH55" s="273"/>
      <c r="AI55" s="273"/>
      <c r="AJ55" s="273"/>
    </row>
    <row r="56" spans="2:36" s="54" customFormat="1" x14ac:dyDescent="0.25">
      <c r="B56" s="272"/>
      <c r="C56" s="272"/>
      <c r="D56" s="272"/>
      <c r="E56" s="272"/>
      <c r="F56" s="272"/>
      <c r="G56" s="272"/>
      <c r="H56" s="272"/>
      <c r="I56" s="272"/>
      <c r="J56" s="272"/>
      <c r="K56" s="272"/>
      <c r="L56" s="272"/>
      <c r="M56" s="272"/>
      <c r="N56" s="272"/>
      <c r="O56" s="272"/>
      <c r="P56" s="272"/>
      <c r="Q56" s="272"/>
      <c r="R56" s="272"/>
      <c r="S56" s="272"/>
      <c r="T56" s="272"/>
      <c r="U56" s="272"/>
      <c r="V56" s="272"/>
      <c r="W56" s="272"/>
      <c r="X56" s="272"/>
      <c r="Y56" s="272"/>
      <c r="Z56" s="277"/>
      <c r="AB56" s="273"/>
      <c r="AC56" s="273"/>
      <c r="AD56" s="273"/>
      <c r="AE56" s="273"/>
      <c r="AF56" s="273"/>
      <c r="AG56" s="273"/>
      <c r="AH56" s="273"/>
      <c r="AI56" s="273"/>
      <c r="AJ56" s="273"/>
    </row>
    <row r="57" spans="2:36" s="54" customFormat="1" x14ac:dyDescent="0.25">
      <c r="B57" s="272"/>
      <c r="C57" s="272"/>
      <c r="D57" s="272"/>
      <c r="E57" s="272"/>
      <c r="F57" s="272"/>
      <c r="G57" s="272"/>
      <c r="H57" s="272"/>
      <c r="I57" s="272"/>
      <c r="J57" s="272"/>
      <c r="K57" s="272"/>
      <c r="L57" s="272"/>
      <c r="M57" s="272"/>
      <c r="N57" s="272"/>
      <c r="O57" s="272"/>
      <c r="P57" s="272"/>
      <c r="Q57" s="272"/>
      <c r="R57" s="272"/>
      <c r="S57" s="272"/>
      <c r="T57" s="272"/>
      <c r="U57" s="272"/>
      <c r="V57" s="272"/>
      <c r="W57" s="272"/>
      <c r="X57" s="272"/>
      <c r="Y57" s="272"/>
      <c r="Z57" s="277"/>
      <c r="AB57" s="273"/>
      <c r="AC57" s="273"/>
      <c r="AD57" s="273"/>
      <c r="AE57" s="273"/>
      <c r="AF57" s="273"/>
      <c r="AG57" s="273"/>
      <c r="AH57" s="273"/>
      <c r="AI57" s="273"/>
      <c r="AJ57" s="273"/>
    </row>
    <row r="58" spans="2:36" s="54" customFormat="1" x14ac:dyDescent="0.25">
      <c r="B58" s="272"/>
      <c r="C58" s="272"/>
      <c r="D58" s="272"/>
      <c r="E58" s="272"/>
      <c r="F58" s="272"/>
      <c r="G58" s="272"/>
      <c r="H58" s="272"/>
      <c r="I58" s="272"/>
      <c r="J58" s="272"/>
      <c r="K58" s="272"/>
      <c r="L58" s="272"/>
      <c r="M58" s="272"/>
      <c r="N58" s="272"/>
      <c r="O58" s="272"/>
      <c r="P58" s="272"/>
      <c r="Q58" s="272"/>
      <c r="R58" s="272"/>
      <c r="S58" s="272"/>
      <c r="T58" s="272"/>
      <c r="U58" s="272"/>
      <c r="V58" s="272"/>
      <c r="W58" s="272"/>
      <c r="X58" s="272"/>
      <c r="Y58" s="272"/>
      <c r="Z58" s="277"/>
      <c r="AB58" s="273"/>
      <c r="AC58" s="273"/>
      <c r="AD58" s="273"/>
      <c r="AE58" s="273"/>
      <c r="AF58" s="273"/>
      <c r="AG58" s="273"/>
      <c r="AH58" s="273"/>
      <c r="AI58" s="273"/>
      <c r="AJ58" s="273"/>
    </row>
    <row r="59" spans="2:36" s="54" customFormat="1" x14ac:dyDescent="0.25">
      <c r="B59" s="272"/>
      <c r="C59" s="272"/>
      <c r="D59" s="272"/>
      <c r="E59" s="272"/>
      <c r="F59" s="272"/>
      <c r="G59" s="272"/>
      <c r="H59" s="272"/>
      <c r="I59" s="272"/>
      <c r="J59" s="272"/>
      <c r="K59" s="272"/>
      <c r="L59" s="272"/>
      <c r="M59" s="272"/>
      <c r="N59" s="272"/>
      <c r="O59" s="272"/>
      <c r="P59" s="272"/>
      <c r="Q59" s="272"/>
      <c r="R59" s="272"/>
      <c r="S59" s="272"/>
      <c r="T59" s="272"/>
      <c r="U59" s="272"/>
      <c r="V59" s="272"/>
      <c r="W59" s="272"/>
      <c r="X59" s="272"/>
      <c r="Y59" s="272"/>
      <c r="Z59" s="277"/>
      <c r="AB59" s="273"/>
      <c r="AC59" s="273"/>
      <c r="AD59" s="273"/>
      <c r="AE59" s="273"/>
      <c r="AF59" s="273"/>
      <c r="AG59" s="273"/>
      <c r="AH59" s="273"/>
      <c r="AI59" s="273"/>
      <c r="AJ59" s="273"/>
    </row>
    <row r="60" spans="2:36" s="54" customFormat="1" x14ac:dyDescent="0.25">
      <c r="B60" s="272"/>
      <c r="C60" s="272"/>
      <c r="D60" s="272"/>
      <c r="E60" s="272"/>
      <c r="F60" s="272"/>
      <c r="G60" s="272"/>
      <c r="H60" s="272"/>
      <c r="I60" s="272"/>
      <c r="J60" s="272"/>
      <c r="K60" s="272"/>
      <c r="L60" s="272"/>
      <c r="M60" s="272"/>
      <c r="N60" s="272"/>
      <c r="O60" s="272"/>
      <c r="P60" s="272"/>
      <c r="Q60" s="272"/>
      <c r="R60" s="272"/>
      <c r="S60" s="272"/>
      <c r="T60" s="272"/>
      <c r="U60" s="272"/>
      <c r="V60" s="272"/>
      <c r="W60" s="272"/>
      <c r="X60" s="272"/>
      <c r="Y60" s="272"/>
      <c r="Z60" s="277"/>
      <c r="AB60" s="273"/>
      <c r="AC60" s="273"/>
      <c r="AD60" s="273"/>
      <c r="AE60" s="273"/>
      <c r="AF60" s="273"/>
      <c r="AG60" s="273"/>
      <c r="AH60" s="273"/>
      <c r="AI60" s="273"/>
      <c r="AJ60" s="273"/>
    </row>
    <row r="61" spans="2:36" s="54" customFormat="1" x14ac:dyDescent="0.25">
      <c r="B61" s="272"/>
      <c r="C61" s="272"/>
      <c r="D61" s="272"/>
      <c r="E61" s="272"/>
      <c r="F61" s="272"/>
      <c r="G61" s="272"/>
      <c r="H61" s="272"/>
      <c r="I61" s="272"/>
      <c r="J61" s="272"/>
      <c r="K61" s="272"/>
      <c r="L61" s="272"/>
      <c r="M61" s="272"/>
      <c r="N61" s="272"/>
      <c r="O61" s="272"/>
      <c r="P61" s="272"/>
      <c r="Q61" s="272"/>
      <c r="R61" s="272"/>
      <c r="S61" s="272"/>
      <c r="T61" s="272"/>
      <c r="U61" s="272"/>
      <c r="V61" s="272"/>
      <c r="W61" s="272"/>
      <c r="X61" s="272"/>
      <c r="Y61" s="272"/>
      <c r="Z61" s="277"/>
      <c r="AB61" s="273"/>
      <c r="AC61" s="273"/>
      <c r="AD61" s="273"/>
      <c r="AE61" s="273"/>
      <c r="AF61" s="273"/>
      <c r="AG61" s="273"/>
      <c r="AH61" s="273"/>
      <c r="AI61" s="273"/>
      <c r="AJ61" s="273"/>
    </row>
    <row r="62" spans="2:36" s="54" customFormat="1" x14ac:dyDescent="0.25">
      <c r="B62" s="272"/>
      <c r="C62" s="272"/>
      <c r="D62" s="272"/>
      <c r="E62" s="272"/>
      <c r="F62" s="272"/>
      <c r="G62" s="272"/>
      <c r="H62" s="272"/>
      <c r="I62" s="272"/>
      <c r="J62" s="272"/>
      <c r="K62" s="272"/>
      <c r="L62" s="272"/>
      <c r="M62" s="272"/>
      <c r="N62" s="272"/>
      <c r="O62" s="272"/>
      <c r="P62" s="272"/>
      <c r="Q62" s="272"/>
      <c r="R62" s="272"/>
      <c r="S62" s="272"/>
      <c r="T62" s="272"/>
      <c r="U62" s="272"/>
      <c r="V62" s="272"/>
      <c r="W62" s="272"/>
      <c r="X62" s="272"/>
      <c r="Y62" s="272"/>
      <c r="Z62" s="277"/>
      <c r="AB62" s="273"/>
      <c r="AC62" s="273"/>
      <c r="AD62" s="273"/>
      <c r="AE62" s="273"/>
      <c r="AF62" s="273"/>
      <c r="AG62" s="273"/>
      <c r="AH62" s="273"/>
      <c r="AI62" s="273"/>
      <c r="AJ62" s="273"/>
    </row>
    <row r="63" spans="2:36" s="54" customFormat="1" x14ac:dyDescent="0.25">
      <c r="B63" s="272"/>
      <c r="C63" s="272"/>
      <c r="D63" s="272"/>
      <c r="E63" s="272"/>
      <c r="F63" s="272"/>
      <c r="G63" s="272"/>
      <c r="H63" s="272"/>
      <c r="I63" s="272"/>
      <c r="J63" s="272"/>
      <c r="K63" s="272"/>
      <c r="L63" s="272"/>
      <c r="M63" s="272"/>
      <c r="N63" s="272"/>
      <c r="O63" s="272"/>
      <c r="P63" s="272"/>
      <c r="Q63" s="272"/>
      <c r="R63" s="272"/>
      <c r="S63" s="272"/>
      <c r="T63" s="272"/>
      <c r="U63" s="272"/>
      <c r="V63" s="272"/>
      <c r="W63" s="272"/>
      <c r="X63" s="272"/>
      <c r="Y63" s="272"/>
      <c r="Z63" s="277"/>
      <c r="AB63" s="273"/>
      <c r="AC63" s="273"/>
      <c r="AD63" s="273"/>
      <c r="AE63" s="273"/>
      <c r="AF63" s="273"/>
      <c r="AG63" s="273"/>
      <c r="AH63" s="273"/>
      <c r="AI63" s="273"/>
      <c r="AJ63" s="273"/>
    </row>
    <row r="64" spans="2:36" s="54" customFormat="1" x14ac:dyDescent="0.25">
      <c r="B64" s="272"/>
      <c r="C64" s="272"/>
      <c r="D64" s="272"/>
      <c r="E64" s="272"/>
      <c r="F64" s="272"/>
      <c r="G64" s="272"/>
      <c r="H64" s="272"/>
      <c r="I64" s="272"/>
      <c r="J64" s="272"/>
      <c r="K64" s="272"/>
      <c r="L64" s="272"/>
      <c r="M64" s="272"/>
      <c r="N64" s="272"/>
      <c r="O64" s="272"/>
      <c r="P64" s="272"/>
      <c r="Q64" s="272"/>
      <c r="R64" s="272"/>
      <c r="S64" s="272"/>
      <c r="T64" s="272"/>
      <c r="U64" s="272"/>
      <c r="V64" s="272"/>
      <c r="W64" s="272"/>
      <c r="X64" s="272"/>
      <c r="Y64" s="272"/>
      <c r="Z64" s="277"/>
      <c r="AB64" s="273"/>
      <c r="AC64" s="273"/>
      <c r="AD64" s="273"/>
      <c r="AE64" s="273"/>
      <c r="AF64" s="273"/>
      <c r="AG64" s="273"/>
      <c r="AH64" s="273"/>
      <c r="AI64" s="273"/>
      <c r="AJ64" s="273"/>
    </row>
    <row r="65" spans="2:36" s="54" customFormat="1" x14ac:dyDescent="0.25">
      <c r="B65" s="272"/>
      <c r="C65" s="272"/>
      <c r="D65" s="272"/>
      <c r="E65" s="272"/>
      <c r="F65" s="272"/>
      <c r="G65" s="272"/>
      <c r="H65" s="272"/>
      <c r="I65" s="272"/>
      <c r="J65" s="272"/>
      <c r="K65" s="272"/>
      <c r="L65" s="272"/>
      <c r="M65" s="272"/>
      <c r="N65" s="272"/>
      <c r="O65" s="272"/>
      <c r="P65" s="272"/>
      <c r="Q65" s="272"/>
      <c r="R65" s="272"/>
      <c r="S65" s="272"/>
      <c r="T65" s="272"/>
      <c r="U65" s="272"/>
      <c r="V65" s="272"/>
      <c r="W65" s="272"/>
      <c r="X65" s="272"/>
      <c r="Y65" s="272"/>
      <c r="Z65" s="277"/>
      <c r="AB65" s="273"/>
      <c r="AC65" s="273"/>
      <c r="AD65" s="273"/>
      <c r="AE65" s="273"/>
      <c r="AF65" s="273"/>
      <c r="AG65" s="273"/>
      <c r="AH65" s="273"/>
      <c r="AI65" s="273"/>
      <c r="AJ65" s="273"/>
    </row>
    <row r="66" spans="2:36" s="54" customFormat="1" x14ac:dyDescent="0.25">
      <c r="B66" s="272"/>
      <c r="C66" s="272"/>
      <c r="D66" s="272"/>
      <c r="E66" s="272"/>
      <c r="F66" s="272"/>
      <c r="G66" s="272"/>
      <c r="H66" s="272"/>
      <c r="I66" s="272"/>
      <c r="J66" s="272"/>
      <c r="K66" s="272"/>
      <c r="L66" s="272"/>
      <c r="M66" s="272"/>
      <c r="N66" s="272"/>
      <c r="O66" s="272"/>
      <c r="P66" s="272"/>
      <c r="Q66" s="272"/>
      <c r="R66" s="272"/>
      <c r="S66" s="272"/>
      <c r="T66" s="272"/>
      <c r="U66" s="272"/>
      <c r="V66" s="272"/>
      <c r="W66" s="272"/>
      <c r="X66" s="272"/>
      <c r="Y66" s="272"/>
      <c r="Z66" s="277"/>
      <c r="AB66" s="273"/>
      <c r="AC66" s="273"/>
      <c r="AD66" s="273"/>
      <c r="AE66" s="273"/>
      <c r="AF66" s="273"/>
      <c r="AG66" s="273"/>
      <c r="AH66" s="273"/>
      <c r="AI66" s="273"/>
      <c r="AJ66" s="273"/>
    </row>
    <row r="67" spans="2:36" s="54" customFormat="1" x14ac:dyDescent="0.25">
      <c r="B67" s="272"/>
      <c r="C67" s="272"/>
      <c r="D67" s="272"/>
      <c r="E67" s="272"/>
      <c r="F67" s="272"/>
      <c r="G67" s="272"/>
      <c r="H67" s="272"/>
      <c r="I67" s="272"/>
      <c r="J67" s="272"/>
      <c r="K67" s="272"/>
      <c r="L67" s="272"/>
      <c r="M67" s="272"/>
      <c r="N67" s="272"/>
      <c r="O67" s="272"/>
      <c r="P67" s="272"/>
      <c r="Q67" s="272"/>
      <c r="R67" s="272"/>
      <c r="S67" s="272"/>
      <c r="T67" s="272"/>
      <c r="U67" s="272"/>
      <c r="V67" s="272"/>
      <c r="W67" s="272"/>
      <c r="X67" s="272"/>
      <c r="Y67" s="272"/>
      <c r="Z67" s="277"/>
      <c r="AB67" s="273"/>
      <c r="AC67" s="273"/>
      <c r="AD67" s="273"/>
      <c r="AE67" s="273"/>
      <c r="AF67" s="273"/>
      <c r="AG67" s="273"/>
      <c r="AH67" s="273"/>
      <c r="AI67" s="273"/>
      <c r="AJ67" s="273"/>
    </row>
    <row r="68" spans="2:36" s="54" customFormat="1" x14ac:dyDescent="0.25">
      <c r="B68" s="272"/>
      <c r="C68" s="272"/>
      <c r="D68" s="272"/>
      <c r="E68" s="272"/>
      <c r="F68" s="272"/>
      <c r="G68" s="272"/>
      <c r="H68" s="272"/>
      <c r="I68" s="272"/>
      <c r="J68" s="272"/>
      <c r="K68" s="272"/>
      <c r="L68" s="272"/>
      <c r="M68" s="272"/>
      <c r="N68" s="272"/>
      <c r="O68" s="272"/>
      <c r="P68" s="272"/>
      <c r="Q68" s="272"/>
      <c r="R68" s="272"/>
      <c r="S68" s="272"/>
      <c r="T68" s="272"/>
      <c r="U68" s="272"/>
      <c r="V68" s="272"/>
      <c r="W68" s="272"/>
      <c r="X68" s="272"/>
      <c r="Y68" s="272"/>
      <c r="Z68" s="277"/>
      <c r="AB68" s="273"/>
      <c r="AC68" s="273"/>
      <c r="AD68" s="273"/>
      <c r="AE68" s="273"/>
      <c r="AF68" s="273"/>
      <c r="AG68" s="273"/>
      <c r="AH68" s="273"/>
      <c r="AI68" s="273"/>
      <c r="AJ68" s="273"/>
    </row>
    <row r="69" spans="2:36" s="54" customFormat="1" x14ac:dyDescent="0.25">
      <c r="Z69" s="277"/>
      <c r="AB69" s="273"/>
      <c r="AC69" s="273"/>
      <c r="AD69" s="273"/>
      <c r="AE69" s="273"/>
      <c r="AF69" s="273"/>
      <c r="AG69" s="273"/>
      <c r="AH69" s="273"/>
      <c r="AI69" s="273"/>
      <c r="AJ69" s="273"/>
    </row>
    <row r="70" spans="2:36" s="54" customFormat="1" x14ac:dyDescent="0.25">
      <c r="Z70" s="277"/>
      <c r="AB70" s="273"/>
      <c r="AC70" s="273"/>
      <c r="AD70" s="273"/>
      <c r="AE70" s="273"/>
      <c r="AF70" s="273"/>
      <c r="AG70" s="273"/>
      <c r="AH70" s="273"/>
      <c r="AI70" s="273"/>
      <c r="AJ70" s="273"/>
    </row>
    <row r="71" spans="2:36" s="54" customFormat="1" x14ac:dyDescent="0.25">
      <c r="Z71" s="277"/>
      <c r="AB71" s="273"/>
      <c r="AC71" s="273"/>
      <c r="AD71" s="273"/>
      <c r="AE71" s="273"/>
      <c r="AF71" s="273"/>
      <c r="AG71" s="273"/>
      <c r="AH71" s="273"/>
      <c r="AI71" s="273"/>
      <c r="AJ71" s="273"/>
    </row>
    <row r="72" spans="2:36" s="54" customFormat="1" x14ac:dyDescent="0.25">
      <c r="Z72" s="277"/>
      <c r="AB72" s="273"/>
      <c r="AC72" s="273"/>
      <c r="AD72" s="273"/>
      <c r="AE72" s="273"/>
      <c r="AF72" s="273"/>
      <c r="AG72" s="273"/>
      <c r="AH72" s="273"/>
      <c r="AI72" s="273"/>
      <c r="AJ72" s="273"/>
    </row>
    <row r="73" spans="2:36" s="54" customFormat="1" x14ac:dyDescent="0.25">
      <c r="Z73" s="277"/>
      <c r="AB73" s="273"/>
      <c r="AC73" s="273"/>
      <c r="AD73" s="273"/>
      <c r="AE73" s="273"/>
      <c r="AF73" s="273"/>
      <c r="AG73" s="273"/>
      <c r="AH73" s="273"/>
      <c r="AI73" s="273"/>
      <c r="AJ73" s="273"/>
    </row>
    <row r="74" spans="2:36" s="54" customFormat="1" x14ac:dyDescent="0.25">
      <c r="Z74" s="277"/>
      <c r="AB74" s="273"/>
      <c r="AC74" s="273"/>
      <c r="AD74" s="273"/>
      <c r="AE74" s="273"/>
      <c r="AF74" s="273"/>
      <c r="AG74" s="273"/>
      <c r="AH74" s="273"/>
      <c r="AI74" s="273"/>
      <c r="AJ74" s="273"/>
    </row>
  </sheetData>
  <mergeCells count="31">
    <mergeCell ref="I22:L22"/>
    <mergeCell ref="B1:Y6"/>
    <mergeCell ref="B13:F13"/>
    <mergeCell ref="G13:Y13"/>
    <mergeCell ref="B14:F14"/>
    <mergeCell ref="G14:Y14"/>
    <mergeCell ref="B15:F15"/>
    <mergeCell ref="G15:Y15"/>
    <mergeCell ref="B16:F16"/>
    <mergeCell ref="G16:I16"/>
    <mergeCell ref="E20:H21"/>
    <mergeCell ref="I20:L21"/>
    <mergeCell ref="P20:V20"/>
    <mergeCell ref="D11:S11"/>
    <mergeCell ref="B34:Y34"/>
    <mergeCell ref="I23:L23"/>
    <mergeCell ref="I24:L24"/>
    <mergeCell ref="I25:L25"/>
    <mergeCell ref="I26:L26"/>
    <mergeCell ref="I27:L27"/>
    <mergeCell ref="I28:L28"/>
    <mergeCell ref="I29:L29"/>
    <mergeCell ref="I30:L30"/>
    <mergeCell ref="I31:L31"/>
    <mergeCell ref="P31:V31"/>
    <mergeCell ref="P33:V33"/>
    <mergeCell ref="B35:Y35"/>
    <mergeCell ref="B36:Y36"/>
    <mergeCell ref="B37:Y37"/>
    <mergeCell ref="B46:Y46"/>
    <mergeCell ref="B47:Y49"/>
  </mergeCells>
  <conditionalFormatting sqref="G14:Y15">
    <cfRule type="cellIs" dxfId="3" priority="3" stopIfTrue="1" operator="equal">
      <formula>0</formula>
    </cfRule>
  </conditionalFormatting>
  <conditionalFormatting sqref="I22:I28">
    <cfRule type="cellIs" dxfId="2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r:id="rId1"/>
  <headerFooter>
    <oddFooter>&amp;L&amp;"Arial Narrow,Normal"&amp;10&amp;A
&amp;F&amp;R&amp;"Arial Narrow,Normal"&amp;10Página &amp;P de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AU74"/>
  <sheetViews>
    <sheetView showGridLines="0" view="pageBreakPreview" zoomScaleNormal="100" zoomScaleSheetLayoutView="100" workbookViewId="0">
      <selection activeCell="AD31" sqref="AD31"/>
    </sheetView>
  </sheetViews>
  <sheetFormatPr defaultColWidth="3.85546875" defaultRowHeight="12.75" x14ac:dyDescent="0.25"/>
  <cols>
    <col min="1" max="1" width="1.85546875" style="244" customWidth="1"/>
    <col min="2" max="2" width="5.42578125" style="244" customWidth="1"/>
    <col min="3" max="3" width="2.85546875" style="244" customWidth="1"/>
    <col min="4" max="5" width="5.42578125" style="244" customWidth="1"/>
    <col min="6" max="6" width="10.42578125" style="244" customWidth="1"/>
    <col min="7" max="14" width="6.85546875" style="244" customWidth="1"/>
    <col min="15" max="15" width="4.140625" style="244" customWidth="1"/>
    <col min="16" max="22" width="5.85546875" style="244" customWidth="1"/>
    <col min="23" max="24" width="4.140625" style="244" customWidth="1"/>
    <col min="25" max="25" width="8.42578125" style="244" customWidth="1"/>
    <col min="26" max="26" width="1.85546875" style="277" customWidth="1"/>
    <col min="27" max="27" width="3.85546875" style="244" customWidth="1"/>
    <col min="28" max="28" width="19.42578125" style="247" customWidth="1"/>
    <col min="29" max="29" width="8.85546875" style="247" customWidth="1"/>
    <col min="30" max="31" width="9.140625" style="247" customWidth="1"/>
    <col min="32" max="32" width="3.85546875" style="247"/>
    <col min="33" max="33" width="10.85546875" style="247" hidden="1" customWidth="1"/>
    <col min="34" max="34" width="7" style="247" hidden="1" customWidth="1"/>
    <col min="35" max="36" width="3.85546875" style="247"/>
    <col min="37" max="41" width="3.85546875" style="244"/>
    <col min="42" max="42" width="5.85546875" style="244" bestFit="1" customWidth="1"/>
    <col min="43" max="44" width="3.85546875" style="244"/>
    <col min="45" max="45" width="6.85546875" style="244" bestFit="1" customWidth="1"/>
    <col min="46" max="46" width="3.85546875" style="244"/>
    <col min="47" max="47" width="5.85546875" style="244" bestFit="1" customWidth="1"/>
    <col min="48" max="259" width="3.85546875" style="244"/>
    <col min="260" max="260" width="11.140625" style="244" customWidth="1"/>
    <col min="261" max="261" width="1.85546875" style="244" customWidth="1"/>
    <col min="262" max="265" width="5.42578125" style="244" customWidth="1"/>
    <col min="266" max="266" width="10.42578125" style="244" customWidth="1"/>
    <col min="267" max="267" width="7.85546875" style="244" customWidth="1"/>
    <col min="268" max="268" width="8.85546875" style="244" customWidth="1"/>
    <col min="269" max="269" width="8.42578125" style="244" customWidth="1"/>
    <col min="270" max="270" width="4.42578125" style="244" customWidth="1"/>
    <col min="271" max="272" width="4.140625" style="244" customWidth="1"/>
    <col min="273" max="273" width="6.85546875" style="244" customWidth="1"/>
    <col min="274" max="280" width="4.140625" style="244" customWidth="1"/>
    <col min="281" max="281" width="7" style="244" customWidth="1"/>
    <col min="282" max="282" width="0" style="244" hidden="1" customWidth="1"/>
    <col min="283" max="286" width="3.85546875" style="244" customWidth="1"/>
    <col min="287" max="288" width="3.85546875" style="244"/>
    <col min="289" max="290" width="0" style="244" hidden="1" customWidth="1"/>
    <col min="291" max="297" width="3.85546875" style="244"/>
    <col min="298" max="298" width="5.85546875" style="244" bestFit="1" customWidth="1"/>
    <col min="299" max="300" width="3.85546875" style="244"/>
    <col min="301" max="301" width="6.85546875" style="244" bestFit="1" customWidth="1"/>
    <col min="302" max="302" width="3.85546875" style="244"/>
    <col min="303" max="303" width="5.85546875" style="244" bestFit="1" customWidth="1"/>
    <col min="304" max="515" width="3.85546875" style="244"/>
    <col min="516" max="516" width="11.140625" style="244" customWidth="1"/>
    <col min="517" max="517" width="1.85546875" style="244" customWidth="1"/>
    <col min="518" max="521" width="5.42578125" style="244" customWidth="1"/>
    <col min="522" max="522" width="10.42578125" style="244" customWidth="1"/>
    <col min="523" max="523" width="7.85546875" style="244" customWidth="1"/>
    <col min="524" max="524" width="8.85546875" style="244" customWidth="1"/>
    <col min="525" max="525" width="8.42578125" style="244" customWidth="1"/>
    <col min="526" max="526" width="4.42578125" style="244" customWidth="1"/>
    <col min="527" max="528" width="4.140625" style="244" customWidth="1"/>
    <col min="529" max="529" width="6.85546875" style="244" customWidth="1"/>
    <col min="530" max="536" width="4.140625" style="244" customWidth="1"/>
    <col min="537" max="537" width="7" style="244" customWidth="1"/>
    <col min="538" max="538" width="0" style="244" hidden="1" customWidth="1"/>
    <col min="539" max="542" width="3.85546875" style="244" customWidth="1"/>
    <col min="543" max="544" width="3.85546875" style="244"/>
    <col min="545" max="546" width="0" style="244" hidden="1" customWidth="1"/>
    <col min="547" max="553" width="3.85546875" style="244"/>
    <col min="554" max="554" width="5.85546875" style="244" bestFit="1" customWidth="1"/>
    <col min="555" max="556" width="3.85546875" style="244"/>
    <col min="557" max="557" width="6.85546875" style="244" bestFit="1" customWidth="1"/>
    <col min="558" max="558" width="3.85546875" style="244"/>
    <col min="559" max="559" width="5.85546875" style="244" bestFit="1" customWidth="1"/>
    <col min="560" max="771" width="3.85546875" style="244"/>
    <col min="772" max="772" width="11.140625" style="244" customWidth="1"/>
    <col min="773" max="773" width="1.85546875" style="244" customWidth="1"/>
    <col min="774" max="777" width="5.42578125" style="244" customWidth="1"/>
    <col min="778" max="778" width="10.42578125" style="244" customWidth="1"/>
    <col min="779" max="779" width="7.85546875" style="244" customWidth="1"/>
    <col min="780" max="780" width="8.85546875" style="244" customWidth="1"/>
    <col min="781" max="781" width="8.42578125" style="244" customWidth="1"/>
    <col min="782" max="782" width="4.42578125" style="244" customWidth="1"/>
    <col min="783" max="784" width="4.140625" style="244" customWidth="1"/>
    <col min="785" max="785" width="6.85546875" style="244" customWidth="1"/>
    <col min="786" max="792" width="4.140625" style="244" customWidth="1"/>
    <col min="793" max="793" width="7" style="244" customWidth="1"/>
    <col min="794" max="794" width="0" style="244" hidden="1" customWidth="1"/>
    <col min="795" max="798" width="3.85546875" style="244" customWidth="1"/>
    <col min="799" max="800" width="3.85546875" style="244"/>
    <col min="801" max="802" width="0" style="244" hidden="1" customWidth="1"/>
    <col min="803" max="809" width="3.85546875" style="244"/>
    <col min="810" max="810" width="5.85546875" style="244" bestFit="1" customWidth="1"/>
    <col min="811" max="812" width="3.85546875" style="244"/>
    <col min="813" max="813" width="6.85546875" style="244" bestFit="1" customWidth="1"/>
    <col min="814" max="814" width="3.85546875" style="244"/>
    <col min="815" max="815" width="5.85546875" style="244" bestFit="1" customWidth="1"/>
    <col min="816" max="1027" width="3.85546875" style="244"/>
    <col min="1028" max="1028" width="11.140625" style="244" customWidth="1"/>
    <col min="1029" max="1029" width="1.85546875" style="244" customWidth="1"/>
    <col min="1030" max="1033" width="5.42578125" style="244" customWidth="1"/>
    <col min="1034" max="1034" width="10.42578125" style="244" customWidth="1"/>
    <col min="1035" max="1035" width="7.85546875" style="244" customWidth="1"/>
    <col min="1036" max="1036" width="8.85546875" style="244" customWidth="1"/>
    <col min="1037" max="1037" width="8.42578125" style="244" customWidth="1"/>
    <col min="1038" max="1038" width="4.42578125" style="244" customWidth="1"/>
    <col min="1039" max="1040" width="4.140625" style="244" customWidth="1"/>
    <col min="1041" max="1041" width="6.85546875" style="244" customWidth="1"/>
    <col min="1042" max="1048" width="4.140625" style="244" customWidth="1"/>
    <col min="1049" max="1049" width="7" style="244" customWidth="1"/>
    <col min="1050" max="1050" width="0" style="244" hidden="1" customWidth="1"/>
    <col min="1051" max="1054" width="3.85546875" style="244" customWidth="1"/>
    <col min="1055" max="1056" width="3.85546875" style="244"/>
    <col min="1057" max="1058" width="0" style="244" hidden="1" customWidth="1"/>
    <col min="1059" max="1065" width="3.85546875" style="244"/>
    <col min="1066" max="1066" width="5.85546875" style="244" bestFit="1" customWidth="1"/>
    <col min="1067" max="1068" width="3.85546875" style="244"/>
    <col min="1069" max="1069" width="6.85546875" style="244" bestFit="1" customWidth="1"/>
    <col min="1070" max="1070" width="3.85546875" style="244"/>
    <col min="1071" max="1071" width="5.85546875" style="244" bestFit="1" customWidth="1"/>
    <col min="1072" max="1283" width="3.85546875" style="244"/>
    <col min="1284" max="1284" width="11.140625" style="244" customWidth="1"/>
    <col min="1285" max="1285" width="1.85546875" style="244" customWidth="1"/>
    <col min="1286" max="1289" width="5.42578125" style="244" customWidth="1"/>
    <col min="1290" max="1290" width="10.42578125" style="244" customWidth="1"/>
    <col min="1291" max="1291" width="7.85546875" style="244" customWidth="1"/>
    <col min="1292" max="1292" width="8.85546875" style="244" customWidth="1"/>
    <col min="1293" max="1293" width="8.42578125" style="244" customWidth="1"/>
    <col min="1294" max="1294" width="4.42578125" style="244" customWidth="1"/>
    <col min="1295" max="1296" width="4.140625" style="244" customWidth="1"/>
    <col min="1297" max="1297" width="6.85546875" style="244" customWidth="1"/>
    <col min="1298" max="1304" width="4.140625" style="244" customWidth="1"/>
    <col min="1305" max="1305" width="7" style="244" customWidth="1"/>
    <col min="1306" max="1306" width="0" style="244" hidden="1" customWidth="1"/>
    <col min="1307" max="1310" width="3.85546875" style="244" customWidth="1"/>
    <col min="1311" max="1312" width="3.85546875" style="244"/>
    <col min="1313" max="1314" width="0" style="244" hidden="1" customWidth="1"/>
    <col min="1315" max="1321" width="3.85546875" style="244"/>
    <col min="1322" max="1322" width="5.85546875" style="244" bestFit="1" customWidth="1"/>
    <col min="1323" max="1324" width="3.85546875" style="244"/>
    <col min="1325" max="1325" width="6.85546875" style="244" bestFit="1" customWidth="1"/>
    <col min="1326" max="1326" width="3.85546875" style="244"/>
    <col min="1327" max="1327" width="5.85546875" style="244" bestFit="1" customWidth="1"/>
    <col min="1328" max="1539" width="3.85546875" style="244"/>
    <col min="1540" max="1540" width="11.140625" style="244" customWidth="1"/>
    <col min="1541" max="1541" width="1.85546875" style="244" customWidth="1"/>
    <col min="1542" max="1545" width="5.42578125" style="244" customWidth="1"/>
    <col min="1546" max="1546" width="10.42578125" style="244" customWidth="1"/>
    <col min="1547" max="1547" width="7.85546875" style="244" customWidth="1"/>
    <col min="1548" max="1548" width="8.85546875" style="244" customWidth="1"/>
    <col min="1549" max="1549" width="8.42578125" style="244" customWidth="1"/>
    <col min="1550" max="1550" width="4.42578125" style="244" customWidth="1"/>
    <col min="1551" max="1552" width="4.140625" style="244" customWidth="1"/>
    <col min="1553" max="1553" width="6.85546875" style="244" customWidth="1"/>
    <col min="1554" max="1560" width="4.140625" style="244" customWidth="1"/>
    <col min="1561" max="1561" width="7" style="244" customWidth="1"/>
    <col min="1562" max="1562" width="0" style="244" hidden="1" customWidth="1"/>
    <col min="1563" max="1566" width="3.85546875" style="244" customWidth="1"/>
    <col min="1567" max="1568" width="3.85546875" style="244"/>
    <col min="1569" max="1570" width="0" style="244" hidden="1" customWidth="1"/>
    <col min="1571" max="1577" width="3.85546875" style="244"/>
    <col min="1578" max="1578" width="5.85546875" style="244" bestFit="1" customWidth="1"/>
    <col min="1579" max="1580" width="3.85546875" style="244"/>
    <col min="1581" max="1581" width="6.85546875" style="244" bestFit="1" customWidth="1"/>
    <col min="1582" max="1582" width="3.85546875" style="244"/>
    <col min="1583" max="1583" width="5.85546875" style="244" bestFit="1" customWidth="1"/>
    <col min="1584" max="1795" width="3.85546875" style="244"/>
    <col min="1796" max="1796" width="11.140625" style="244" customWidth="1"/>
    <col min="1797" max="1797" width="1.85546875" style="244" customWidth="1"/>
    <col min="1798" max="1801" width="5.42578125" style="244" customWidth="1"/>
    <col min="1802" max="1802" width="10.42578125" style="244" customWidth="1"/>
    <col min="1803" max="1803" width="7.85546875" style="244" customWidth="1"/>
    <col min="1804" max="1804" width="8.85546875" style="244" customWidth="1"/>
    <col min="1805" max="1805" width="8.42578125" style="244" customWidth="1"/>
    <col min="1806" max="1806" width="4.42578125" style="244" customWidth="1"/>
    <col min="1807" max="1808" width="4.140625" style="244" customWidth="1"/>
    <col min="1809" max="1809" width="6.85546875" style="244" customWidth="1"/>
    <col min="1810" max="1816" width="4.140625" style="244" customWidth="1"/>
    <col min="1817" max="1817" width="7" style="244" customWidth="1"/>
    <col min="1818" max="1818" width="0" style="244" hidden="1" customWidth="1"/>
    <col min="1819" max="1822" width="3.85546875" style="244" customWidth="1"/>
    <col min="1823" max="1824" width="3.85546875" style="244"/>
    <col min="1825" max="1826" width="0" style="244" hidden="1" customWidth="1"/>
    <col min="1827" max="1833" width="3.85546875" style="244"/>
    <col min="1834" max="1834" width="5.85546875" style="244" bestFit="1" customWidth="1"/>
    <col min="1835" max="1836" width="3.85546875" style="244"/>
    <col min="1837" max="1837" width="6.85546875" style="244" bestFit="1" customWidth="1"/>
    <col min="1838" max="1838" width="3.85546875" style="244"/>
    <col min="1839" max="1839" width="5.85546875" style="244" bestFit="1" customWidth="1"/>
    <col min="1840" max="2051" width="3.85546875" style="244"/>
    <col min="2052" max="2052" width="11.140625" style="244" customWidth="1"/>
    <col min="2053" max="2053" width="1.85546875" style="244" customWidth="1"/>
    <col min="2054" max="2057" width="5.42578125" style="244" customWidth="1"/>
    <col min="2058" max="2058" width="10.42578125" style="244" customWidth="1"/>
    <col min="2059" max="2059" width="7.85546875" style="244" customWidth="1"/>
    <col min="2060" max="2060" width="8.85546875" style="244" customWidth="1"/>
    <col min="2061" max="2061" width="8.42578125" style="244" customWidth="1"/>
    <col min="2062" max="2062" width="4.42578125" style="244" customWidth="1"/>
    <col min="2063" max="2064" width="4.140625" style="244" customWidth="1"/>
    <col min="2065" max="2065" width="6.85546875" style="244" customWidth="1"/>
    <col min="2066" max="2072" width="4.140625" style="244" customWidth="1"/>
    <col min="2073" max="2073" width="7" style="244" customWidth="1"/>
    <col min="2074" max="2074" width="0" style="244" hidden="1" customWidth="1"/>
    <col min="2075" max="2078" width="3.85546875" style="244" customWidth="1"/>
    <col min="2079" max="2080" width="3.85546875" style="244"/>
    <col min="2081" max="2082" width="0" style="244" hidden="1" customWidth="1"/>
    <col min="2083" max="2089" width="3.85546875" style="244"/>
    <col min="2090" max="2090" width="5.85546875" style="244" bestFit="1" customWidth="1"/>
    <col min="2091" max="2092" width="3.85546875" style="244"/>
    <col min="2093" max="2093" width="6.85546875" style="244" bestFit="1" customWidth="1"/>
    <col min="2094" max="2094" width="3.85546875" style="244"/>
    <col min="2095" max="2095" width="5.85546875" style="244" bestFit="1" customWidth="1"/>
    <col min="2096" max="2307" width="3.85546875" style="244"/>
    <col min="2308" max="2308" width="11.140625" style="244" customWidth="1"/>
    <col min="2309" max="2309" width="1.85546875" style="244" customWidth="1"/>
    <col min="2310" max="2313" width="5.42578125" style="244" customWidth="1"/>
    <col min="2314" max="2314" width="10.42578125" style="244" customWidth="1"/>
    <col min="2315" max="2315" width="7.85546875" style="244" customWidth="1"/>
    <col min="2316" max="2316" width="8.85546875" style="244" customWidth="1"/>
    <col min="2317" max="2317" width="8.42578125" style="244" customWidth="1"/>
    <col min="2318" max="2318" width="4.42578125" style="244" customWidth="1"/>
    <col min="2319" max="2320" width="4.140625" style="244" customWidth="1"/>
    <col min="2321" max="2321" width="6.85546875" style="244" customWidth="1"/>
    <col min="2322" max="2328" width="4.140625" style="244" customWidth="1"/>
    <col min="2329" max="2329" width="7" style="244" customWidth="1"/>
    <col min="2330" max="2330" width="0" style="244" hidden="1" customWidth="1"/>
    <col min="2331" max="2334" width="3.85546875" style="244" customWidth="1"/>
    <col min="2335" max="2336" width="3.85546875" style="244"/>
    <col min="2337" max="2338" width="0" style="244" hidden="1" customWidth="1"/>
    <col min="2339" max="2345" width="3.85546875" style="244"/>
    <col min="2346" max="2346" width="5.85546875" style="244" bestFit="1" customWidth="1"/>
    <col min="2347" max="2348" width="3.85546875" style="244"/>
    <col min="2349" max="2349" width="6.85546875" style="244" bestFit="1" customWidth="1"/>
    <col min="2350" max="2350" width="3.85546875" style="244"/>
    <col min="2351" max="2351" width="5.85546875" style="244" bestFit="1" customWidth="1"/>
    <col min="2352" max="2563" width="3.85546875" style="244"/>
    <col min="2564" max="2564" width="11.140625" style="244" customWidth="1"/>
    <col min="2565" max="2565" width="1.85546875" style="244" customWidth="1"/>
    <col min="2566" max="2569" width="5.42578125" style="244" customWidth="1"/>
    <col min="2570" max="2570" width="10.42578125" style="244" customWidth="1"/>
    <col min="2571" max="2571" width="7.85546875" style="244" customWidth="1"/>
    <col min="2572" max="2572" width="8.85546875" style="244" customWidth="1"/>
    <col min="2573" max="2573" width="8.42578125" style="244" customWidth="1"/>
    <col min="2574" max="2574" width="4.42578125" style="244" customWidth="1"/>
    <col min="2575" max="2576" width="4.140625" style="244" customWidth="1"/>
    <col min="2577" max="2577" width="6.85546875" style="244" customWidth="1"/>
    <col min="2578" max="2584" width="4.140625" style="244" customWidth="1"/>
    <col min="2585" max="2585" width="7" style="244" customWidth="1"/>
    <col min="2586" max="2586" width="0" style="244" hidden="1" customWidth="1"/>
    <col min="2587" max="2590" width="3.85546875" style="244" customWidth="1"/>
    <col min="2591" max="2592" width="3.85546875" style="244"/>
    <col min="2593" max="2594" width="0" style="244" hidden="1" customWidth="1"/>
    <col min="2595" max="2601" width="3.85546875" style="244"/>
    <col min="2602" max="2602" width="5.85546875" style="244" bestFit="1" customWidth="1"/>
    <col min="2603" max="2604" width="3.85546875" style="244"/>
    <col min="2605" max="2605" width="6.85546875" style="244" bestFit="1" customWidth="1"/>
    <col min="2606" max="2606" width="3.85546875" style="244"/>
    <col min="2607" max="2607" width="5.85546875" style="244" bestFit="1" customWidth="1"/>
    <col min="2608" max="2819" width="3.85546875" style="244"/>
    <col min="2820" max="2820" width="11.140625" style="244" customWidth="1"/>
    <col min="2821" max="2821" width="1.85546875" style="244" customWidth="1"/>
    <col min="2822" max="2825" width="5.42578125" style="244" customWidth="1"/>
    <col min="2826" max="2826" width="10.42578125" style="244" customWidth="1"/>
    <col min="2827" max="2827" width="7.85546875" style="244" customWidth="1"/>
    <col min="2828" max="2828" width="8.85546875" style="244" customWidth="1"/>
    <col min="2829" max="2829" width="8.42578125" style="244" customWidth="1"/>
    <col min="2830" max="2830" width="4.42578125" style="244" customWidth="1"/>
    <col min="2831" max="2832" width="4.140625" style="244" customWidth="1"/>
    <col min="2833" max="2833" width="6.85546875" style="244" customWidth="1"/>
    <col min="2834" max="2840" width="4.140625" style="244" customWidth="1"/>
    <col min="2841" max="2841" width="7" style="244" customWidth="1"/>
    <col min="2842" max="2842" width="0" style="244" hidden="1" customWidth="1"/>
    <col min="2843" max="2846" width="3.85546875" style="244" customWidth="1"/>
    <col min="2847" max="2848" width="3.85546875" style="244"/>
    <col min="2849" max="2850" width="0" style="244" hidden="1" customWidth="1"/>
    <col min="2851" max="2857" width="3.85546875" style="244"/>
    <col min="2858" max="2858" width="5.85546875" style="244" bestFit="1" customWidth="1"/>
    <col min="2859" max="2860" width="3.85546875" style="244"/>
    <col min="2861" max="2861" width="6.85546875" style="244" bestFit="1" customWidth="1"/>
    <col min="2862" max="2862" width="3.85546875" style="244"/>
    <col min="2863" max="2863" width="5.85546875" style="244" bestFit="1" customWidth="1"/>
    <col min="2864" max="3075" width="3.85546875" style="244"/>
    <col min="3076" max="3076" width="11.140625" style="244" customWidth="1"/>
    <col min="3077" max="3077" width="1.85546875" style="244" customWidth="1"/>
    <col min="3078" max="3081" width="5.42578125" style="244" customWidth="1"/>
    <col min="3082" max="3082" width="10.42578125" style="244" customWidth="1"/>
    <col min="3083" max="3083" width="7.85546875" style="244" customWidth="1"/>
    <col min="3084" max="3084" width="8.85546875" style="244" customWidth="1"/>
    <col min="3085" max="3085" width="8.42578125" style="244" customWidth="1"/>
    <col min="3086" max="3086" width="4.42578125" style="244" customWidth="1"/>
    <col min="3087" max="3088" width="4.140625" style="244" customWidth="1"/>
    <col min="3089" max="3089" width="6.85546875" style="244" customWidth="1"/>
    <col min="3090" max="3096" width="4.140625" style="244" customWidth="1"/>
    <col min="3097" max="3097" width="7" style="244" customWidth="1"/>
    <col min="3098" max="3098" width="0" style="244" hidden="1" customWidth="1"/>
    <col min="3099" max="3102" width="3.85546875" style="244" customWidth="1"/>
    <col min="3103" max="3104" width="3.85546875" style="244"/>
    <col min="3105" max="3106" width="0" style="244" hidden="1" customWidth="1"/>
    <col min="3107" max="3113" width="3.85546875" style="244"/>
    <col min="3114" max="3114" width="5.85546875" style="244" bestFit="1" customWidth="1"/>
    <col min="3115" max="3116" width="3.85546875" style="244"/>
    <col min="3117" max="3117" width="6.85546875" style="244" bestFit="1" customWidth="1"/>
    <col min="3118" max="3118" width="3.85546875" style="244"/>
    <col min="3119" max="3119" width="5.85546875" style="244" bestFit="1" customWidth="1"/>
    <col min="3120" max="3331" width="3.85546875" style="244"/>
    <col min="3332" max="3332" width="11.140625" style="244" customWidth="1"/>
    <col min="3333" max="3333" width="1.85546875" style="244" customWidth="1"/>
    <col min="3334" max="3337" width="5.42578125" style="244" customWidth="1"/>
    <col min="3338" max="3338" width="10.42578125" style="244" customWidth="1"/>
    <col min="3339" max="3339" width="7.85546875" style="244" customWidth="1"/>
    <col min="3340" max="3340" width="8.85546875" style="244" customWidth="1"/>
    <col min="3341" max="3341" width="8.42578125" style="244" customWidth="1"/>
    <col min="3342" max="3342" width="4.42578125" style="244" customWidth="1"/>
    <col min="3343" max="3344" width="4.140625" style="244" customWidth="1"/>
    <col min="3345" max="3345" width="6.85546875" style="244" customWidth="1"/>
    <col min="3346" max="3352" width="4.140625" style="244" customWidth="1"/>
    <col min="3353" max="3353" width="7" style="244" customWidth="1"/>
    <col min="3354" max="3354" width="0" style="244" hidden="1" customWidth="1"/>
    <col min="3355" max="3358" width="3.85546875" style="244" customWidth="1"/>
    <col min="3359" max="3360" width="3.85546875" style="244"/>
    <col min="3361" max="3362" width="0" style="244" hidden="1" customWidth="1"/>
    <col min="3363" max="3369" width="3.85546875" style="244"/>
    <col min="3370" max="3370" width="5.85546875" style="244" bestFit="1" customWidth="1"/>
    <col min="3371" max="3372" width="3.85546875" style="244"/>
    <col min="3373" max="3373" width="6.85546875" style="244" bestFit="1" customWidth="1"/>
    <col min="3374" max="3374" width="3.85546875" style="244"/>
    <col min="3375" max="3375" width="5.85546875" style="244" bestFit="1" customWidth="1"/>
    <col min="3376" max="3587" width="3.85546875" style="244"/>
    <col min="3588" max="3588" width="11.140625" style="244" customWidth="1"/>
    <col min="3589" max="3589" width="1.85546875" style="244" customWidth="1"/>
    <col min="3590" max="3593" width="5.42578125" style="244" customWidth="1"/>
    <col min="3594" max="3594" width="10.42578125" style="244" customWidth="1"/>
    <col min="3595" max="3595" width="7.85546875" style="244" customWidth="1"/>
    <col min="3596" max="3596" width="8.85546875" style="244" customWidth="1"/>
    <col min="3597" max="3597" width="8.42578125" style="244" customWidth="1"/>
    <col min="3598" max="3598" width="4.42578125" style="244" customWidth="1"/>
    <col min="3599" max="3600" width="4.140625" style="244" customWidth="1"/>
    <col min="3601" max="3601" width="6.85546875" style="244" customWidth="1"/>
    <col min="3602" max="3608" width="4.140625" style="244" customWidth="1"/>
    <col min="3609" max="3609" width="7" style="244" customWidth="1"/>
    <col min="3610" max="3610" width="0" style="244" hidden="1" customWidth="1"/>
    <col min="3611" max="3614" width="3.85546875" style="244" customWidth="1"/>
    <col min="3615" max="3616" width="3.85546875" style="244"/>
    <col min="3617" max="3618" width="0" style="244" hidden="1" customWidth="1"/>
    <col min="3619" max="3625" width="3.85546875" style="244"/>
    <col min="3626" max="3626" width="5.85546875" style="244" bestFit="1" customWidth="1"/>
    <col min="3627" max="3628" width="3.85546875" style="244"/>
    <col min="3629" max="3629" width="6.85546875" style="244" bestFit="1" customWidth="1"/>
    <col min="3630" max="3630" width="3.85546875" style="244"/>
    <col min="3631" max="3631" width="5.85546875" style="244" bestFit="1" customWidth="1"/>
    <col min="3632" max="3843" width="3.85546875" style="244"/>
    <col min="3844" max="3844" width="11.140625" style="244" customWidth="1"/>
    <col min="3845" max="3845" width="1.85546875" style="244" customWidth="1"/>
    <col min="3846" max="3849" width="5.42578125" style="244" customWidth="1"/>
    <col min="3850" max="3850" width="10.42578125" style="244" customWidth="1"/>
    <col min="3851" max="3851" width="7.85546875" style="244" customWidth="1"/>
    <col min="3852" max="3852" width="8.85546875" style="244" customWidth="1"/>
    <col min="3853" max="3853" width="8.42578125" style="244" customWidth="1"/>
    <col min="3854" max="3854" width="4.42578125" style="244" customWidth="1"/>
    <col min="3855" max="3856" width="4.140625" style="244" customWidth="1"/>
    <col min="3857" max="3857" width="6.85546875" style="244" customWidth="1"/>
    <col min="3858" max="3864" width="4.140625" style="244" customWidth="1"/>
    <col min="3865" max="3865" width="7" style="244" customWidth="1"/>
    <col min="3866" max="3866" width="0" style="244" hidden="1" customWidth="1"/>
    <col min="3867" max="3870" width="3.85546875" style="244" customWidth="1"/>
    <col min="3871" max="3872" width="3.85546875" style="244"/>
    <col min="3873" max="3874" width="0" style="244" hidden="1" customWidth="1"/>
    <col min="3875" max="3881" width="3.85546875" style="244"/>
    <col min="3882" max="3882" width="5.85546875" style="244" bestFit="1" customWidth="1"/>
    <col min="3883" max="3884" width="3.85546875" style="244"/>
    <col min="3885" max="3885" width="6.85546875" style="244" bestFit="1" customWidth="1"/>
    <col min="3886" max="3886" width="3.85546875" style="244"/>
    <col min="3887" max="3887" width="5.85546875" style="244" bestFit="1" customWidth="1"/>
    <col min="3888" max="4099" width="3.85546875" style="244"/>
    <col min="4100" max="4100" width="11.140625" style="244" customWidth="1"/>
    <col min="4101" max="4101" width="1.85546875" style="244" customWidth="1"/>
    <col min="4102" max="4105" width="5.42578125" style="244" customWidth="1"/>
    <col min="4106" max="4106" width="10.42578125" style="244" customWidth="1"/>
    <col min="4107" max="4107" width="7.85546875" style="244" customWidth="1"/>
    <col min="4108" max="4108" width="8.85546875" style="244" customWidth="1"/>
    <col min="4109" max="4109" width="8.42578125" style="244" customWidth="1"/>
    <col min="4110" max="4110" width="4.42578125" style="244" customWidth="1"/>
    <col min="4111" max="4112" width="4.140625" style="244" customWidth="1"/>
    <col min="4113" max="4113" width="6.85546875" style="244" customWidth="1"/>
    <col min="4114" max="4120" width="4.140625" style="244" customWidth="1"/>
    <col min="4121" max="4121" width="7" style="244" customWidth="1"/>
    <col min="4122" max="4122" width="0" style="244" hidden="1" customWidth="1"/>
    <col min="4123" max="4126" width="3.85546875" style="244" customWidth="1"/>
    <col min="4127" max="4128" width="3.85546875" style="244"/>
    <col min="4129" max="4130" width="0" style="244" hidden="1" customWidth="1"/>
    <col min="4131" max="4137" width="3.85546875" style="244"/>
    <col min="4138" max="4138" width="5.85546875" style="244" bestFit="1" customWidth="1"/>
    <col min="4139" max="4140" width="3.85546875" style="244"/>
    <col min="4141" max="4141" width="6.85546875" style="244" bestFit="1" customWidth="1"/>
    <col min="4142" max="4142" width="3.85546875" style="244"/>
    <col min="4143" max="4143" width="5.85546875" style="244" bestFit="1" customWidth="1"/>
    <col min="4144" max="4355" width="3.85546875" style="244"/>
    <col min="4356" max="4356" width="11.140625" style="244" customWidth="1"/>
    <col min="4357" max="4357" width="1.85546875" style="244" customWidth="1"/>
    <col min="4358" max="4361" width="5.42578125" style="244" customWidth="1"/>
    <col min="4362" max="4362" width="10.42578125" style="244" customWidth="1"/>
    <col min="4363" max="4363" width="7.85546875" style="244" customWidth="1"/>
    <col min="4364" max="4364" width="8.85546875" style="244" customWidth="1"/>
    <col min="4365" max="4365" width="8.42578125" style="244" customWidth="1"/>
    <col min="4366" max="4366" width="4.42578125" style="244" customWidth="1"/>
    <col min="4367" max="4368" width="4.140625" style="244" customWidth="1"/>
    <col min="4369" max="4369" width="6.85546875" style="244" customWidth="1"/>
    <col min="4370" max="4376" width="4.140625" style="244" customWidth="1"/>
    <col min="4377" max="4377" width="7" style="244" customWidth="1"/>
    <col min="4378" max="4378" width="0" style="244" hidden="1" customWidth="1"/>
    <col min="4379" max="4382" width="3.85546875" style="244" customWidth="1"/>
    <col min="4383" max="4384" width="3.85546875" style="244"/>
    <col min="4385" max="4386" width="0" style="244" hidden="1" customWidth="1"/>
    <col min="4387" max="4393" width="3.85546875" style="244"/>
    <col min="4394" max="4394" width="5.85546875" style="244" bestFit="1" customWidth="1"/>
    <col min="4395" max="4396" width="3.85546875" style="244"/>
    <col min="4397" max="4397" width="6.85546875" style="244" bestFit="1" customWidth="1"/>
    <col min="4398" max="4398" width="3.85546875" style="244"/>
    <col min="4399" max="4399" width="5.85546875" style="244" bestFit="1" customWidth="1"/>
    <col min="4400" max="4611" width="3.85546875" style="244"/>
    <col min="4612" max="4612" width="11.140625" style="244" customWidth="1"/>
    <col min="4613" max="4613" width="1.85546875" style="244" customWidth="1"/>
    <col min="4614" max="4617" width="5.42578125" style="244" customWidth="1"/>
    <col min="4618" max="4618" width="10.42578125" style="244" customWidth="1"/>
    <col min="4619" max="4619" width="7.85546875" style="244" customWidth="1"/>
    <col min="4620" max="4620" width="8.85546875" style="244" customWidth="1"/>
    <col min="4621" max="4621" width="8.42578125" style="244" customWidth="1"/>
    <col min="4622" max="4622" width="4.42578125" style="244" customWidth="1"/>
    <col min="4623" max="4624" width="4.140625" style="244" customWidth="1"/>
    <col min="4625" max="4625" width="6.85546875" style="244" customWidth="1"/>
    <col min="4626" max="4632" width="4.140625" style="244" customWidth="1"/>
    <col min="4633" max="4633" width="7" style="244" customWidth="1"/>
    <col min="4634" max="4634" width="0" style="244" hidden="1" customWidth="1"/>
    <col min="4635" max="4638" width="3.85546875" style="244" customWidth="1"/>
    <col min="4639" max="4640" width="3.85546875" style="244"/>
    <col min="4641" max="4642" width="0" style="244" hidden="1" customWidth="1"/>
    <col min="4643" max="4649" width="3.85546875" style="244"/>
    <col min="4650" max="4650" width="5.85546875" style="244" bestFit="1" customWidth="1"/>
    <col min="4651" max="4652" width="3.85546875" style="244"/>
    <col min="4653" max="4653" width="6.85546875" style="244" bestFit="1" customWidth="1"/>
    <col min="4654" max="4654" width="3.85546875" style="244"/>
    <col min="4655" max="4655" width="5.85546875" style="244" bestFit="1" customWidth="1"/>
    <col min="4656" max="4867" width="3.85546875" style="244"/>
    <col min="4868" max="4868" width="11.140625" style="244" customWidth="1"/>
    <col min="4869" max="4869" width="1.85546875" style="244" customWidth="1"/>
    <col min="4870" max="4873" width="5.42578125" style="244" customWidth="1"/>
    <col min="4874" max="4874" width="10.42578125" style="244" customWidth="1"/>
    <col min="4875" max="4875" width="7.85546875" style="244" customWidth="1"/>
    <col min="4876" max="4876" width="8.85546875" style="244" customWidth="1"/>
    <col min="4877" max="4877" width="8.42578125" style="244" customWidth="1"/>
    <col min="4878" max="4878" width="4.42578125" style="244" customWidth="1"/>
    <col min="4879" max="4880" width="4.140625" style="244" customWidth="1"/>
    <col min="4881" max="4881" width="6.85546875" style="244" customWidth="1"/>
    <col min="4882" max="4888" width="4.140625" style="244" customWidth="1"/>
    <col min="4889" max="4889" width="7" style="244" customWidth="1"/>
    <col min="4890" max="4890" width="0" style="244" hidden="1" customWidth="1"/>
    <col min="4891" max="4894" width="3.85546875" style="244" customWidth="1"/>
    <col min="4895" max="4896" width="3.85546875" style="244"/>
    <col min="4897" max="4898" width="0" style="244" hidden="1" customWidth="1"/>
    <col min="4899" max="4905" width="3.85546875" style="244"/>
    <col min="4906" max="4906" width="5.85546875" style="244" bestFit="1" customWidth="1"/>
    <col min="4907" max="4908" width="3.85546875" style="244"/>
    <col min="4909" max="4909" width="6.85546875" style="244" bestFit="1" customWidth="1"/>
    <col min="4910" max="4910" width="3.85546875" style="244"/>
    <col min="4911" max="4911" width="5.85546875" style="244" bestFit="1" customWidth="1"/>
    <col min="4912" max="5123" width="3.85546875" style="244"/>
    <col min="5124" max="5124" width="11.140625" style="244" customWidth="1"/>
    <col min="5125" max="5125" width="1.85546875" style="244" customWidth="1"/>
    <col min="5126" max="5129" width="5.42578125" style="244" customWidth="1"/>
    <col min="5130" max="5130" width="10.42578125" style="244" customWidth="1"/>
    <col min="5131" max="5131" width="7.85546875" style="244" customWidth="1"/>
    <col min="5132" max="5132" width="8.85546875" style="244" customWidth="1"/>
    <col min="5133" max="5133" width="8.42578125" style="244" customWidth="1"/>
    <col min="5134" max="5134" width="4.42578125" style="244" customWidth="1"/>
    <col min="5135" max="5136" width="4.140625" style="244" customWidth="1"/>
    <col min="5137" max="5137" width="6.85546875" style="244" customWidth="1"/>
    <col min="5138" max="5144" width="4.140625" style="244" customWidth="1"/>
    <col min="5145" max="5145" width="7" style="244" customWidth="1"/>
    <col min="5146" max="5146" width="0" style="244" hidden="1" customWidth="1"/>
    <col min="5147" max="5150" width="3.85546875" style="244" customWidth="1"/>
    <col min="5151" max="5152" width="3.85546875" style="244"/>
    <col min="5153" max="5154" width="0" style="244" hidden="1" customWidth="1"/>
    <col min="5155" max="5161" width="3.85546875" style="244"/>
    <col min="5162" max="5162" width="5.85546875" style="244" bestFit="1" customWidth="1"/>
    <col min="5163" max="5164" width="3.85546875" style="244"/>
    <col min="5165" max="5165" width="6.85546875" style="244" bestFit="1" customWidth="1"/>
    <col min="5166" max="5166" width="3.85546875" style="244"/>
    <col min="5167" max="5167" width="5.85546875" style="244" bestFit="1" customWidth="1"/>
    <col min="5168" max="5379" width="3.85546875" style="244"/>
    <col min="5380" max="5380" width="11.140625" style="244" customWidth="1"/>
    <col min="5381" max="5381" width="1.85546875" style="244" customWidth="1"/>
    <col min="5382" max="5385" width="5.42578125" style="244" customWidth="1"/>
    <col min="5386" max="5386" width="10.42578125" style="244" customWidth="1"/>
    <col min="5387" max="5387" width="7.85546875" style="244" customWidth="1"/>
    <col min="5388" max="5388" width="8.85546875" style="244" customWidth="1"/>
    <col min="5389" max="5389" width="8.42578125" style="244" customWidth="1"/>
    <col min="5390" max="5390" width="4.42578125" style="244" customWidth="1"/>
    <col min="5391" max="5392" width="4.140625" style="244" customWidth="1"/>
    <col min="5393" max="5393" width="6.85546875" style="244" customWidth="1"/>
    <col min="5394" max="5400" width="4.140625" style="244" customWidth="1"/>
    <col min="5401" max="5401" width="7" style="244" customWidth="1"/>
    <col min="5402" max="5402" width="0" style="244" hidden="1" customWidth="1"/>
    <col min="5403" max="5406" width="3.85546875" style="244" customWidth="1"/>
    <col min="5407" max="5408" width="3.85546875" style="244"/>
    <col min="5409" max="5410" width="0" style="244" hidden="1" customWidth="1"/>
    <col min="5411" max="5417" width="3.85546875" style="244"/>
    <col min="5418" max="5418" width="5.85546875" style="244" bestFit="1" customWidth="1"/>
    <col min="5419" max="5420" width="3.85546875" style="244"/>
    <col min="5421" max="5421" width="6.85546875" style="244" bestFit="1" customWidth="1"/>
    <col min="5422" max="5422" width="3.85546875" style="244"/>
    <col min="5423" max="5423" width="5.85546875" style="244" bestFit="1" customWidth="1"/>
    <col min="5424" max="5635" width="3.85546875" style="244"/>
    <col min="5636" max="5636" width="11.140625" style="244" customWidth="1"/>
    <col min="5637" max="5637" width="1.85546875" style="244" customWidth="1"/>
    <col min="5638" max="5641" width="5.42578125" style="244" customWidth="1"/>
    <col min="5642" max="5642" width="10.42578125" style="244" customWidth="1"/>
    <col min="5643" max="5643" width="7.85546875" style="244" customWidth="1"/>
    <col min="5644" max="5644" width="8.85546875" style="244" customWidth="1"/>
    <col min="5645" max="5645" width="8.42578125" style="244" customWidth="1"/>
    <col min="5646" max="5646" width="4.42578125" style="244" customWidth="1"/>
    <col min="5647" max="5648" width="4.140625" style="244" customWidth="1"/>
    <col min="5649" max="5649" width="6.85546875" style="244" customWidth="1"/>
    <col min="5650" max="5656" width="4.140625" style="244" customWidth="1"/>
    <col min="5657" max="5657" width="7" style="244" customWidth="1"/>
    <col min="5658" max="5658" width="0" style="244" hidden="1" customWidth="1"/>
    <col min="5659" max="5662" width="3.85546875" style="244" customWidth="1"/>
    <col min="5663" max="5664" width="3.85546875" style="244"/>
    <col min="5665" max="5666" width="0" style="244" hidden="1" customWidth="1"/>
    <col min="5667" max="5673" width="3.85546875" style="244"/>
    <col min="5674" max="5674" width="5.85546875" style="244" bestFit="1" customWidth="1"/>
    <col min="5675" max="5676" width="3.85546875" style="244"/>
    <col min="5677" max="5677" width="6.85546875" style="244" bestFit="1" customWidth="1"/>
    <col min="5678" max="5678" width="3.85546875" style="244"/>
    <col min="5679" max="5679" width="5.85546875" style="244" bestFit="1" customWidth="1"/>
    <col min="5680" max="5891" width="3.85546875" style="244"/>
    <col min="5892" max="5892" width="11.140625" style="244" customWidth="1"/>
    <col min="5893" max="5893" width="1.85546875" style="244" customWidth="1"/>
    <col min="5894" max="5897" width="5.42578125" style="244" customWidth="1"/>
    <col min="5898" max="5898" width="10.42578125" style="244" customWidth="1"/>
    <col min="5899" max="5899" width="7.85546875" style="244" customWidth="1"/>
    <col min="5900" max="5900" width="8.85546875" style="244" customWidth="1"/>
    <col min="5901" max="5901" width="8.42578125" style="244" customWidth="1"/>
    <col min="5902" max="5902" width="4.42578125" style="244" customWidth="1"/>
    <col min="5903" max="5904" width="4.140625" style="244" customWidth="1"/>
    <col min="5905" max="5905" width="6.85546875" style="244" customWidth="1"/>
    <col min="5906" max="5912" width="4.140625" style="244" customWidth="1"/>
    <col min="5913" max="5913" width="7" style="244" customWidth="1"/>
    <col min="5914" max="5914" width="0" style="244" hidden="1" customWidth="1"/>
    <col min="5915" max="5918" width="3.85546875" style="244" customWidth="1"/>
    <col min="5919" max="5920" width="3.85546875" style="244"/>
    <col min="5921" max="5922" width="0" style="244" hidden="1" customWidth="1"/>
    <col min="5923" max="5929" width="3.85546875" style="244"/>
    <col min="5930" max="5930" width="5.85546875" style="244" bestFit="1" customWidth="1"/>
    <col min="5931" max="5932" width="3.85546875" style="244"/>
    <col min="5933" max="5933" width="6.85546875" style="244" bestFit="1" customWidth="1"/>
    <col min="5934" max="5934" width="3.85546875" style="244"/>
    <col min="5935" max="5935" width="5.85546875" style="244" bestFit="1" customWidth="1"/>
    <col min="5936" max="6147" width="3.85546875" style="244"/>
    <col min="6148" max="6148" width="11.140625" style="244" customWidth="1"/>
    <col min="6149" max="6149" width="1.85546875" style="244" customWidth="1"/>
    <col min="6150" max="6153" width="5.42578125" style="244" customWidth="1"/>
    <col min="6154" max="6154" width="10.42578125" style="244" customWidth="1"/>
    <col min="6155" max="6155" width="7.85546875" style="244" customWidth="1"/>
    <col min="6156" max="6156" width="8.85546875" style="244" customWidth="1"/>
    <col min="6157" max="6157" width="8.42578125" style="244" customWidth="1"/>
    <col min="6158" max="6158" width="4.42578125" style="244" customWidth="1"/>
    <col min="6159" max="6160" width="4.140625" style="244" customWidth="1"/>
    <col min="6161" max="6161" width="6.85546875" style="244" customWidth="1"/>
    <col min="6162" max="6168" width="4.140625" style="244" customWidth="1"/>
    <col min="6169" max="6169" width="7" style="244" customWidth="1"/>
    <col min="6170" max="6170" width="0" style="244" hidden="1" customWidth="1"/>
    <col min="6171" max="6174" width="3.85546875" style="244" customWidth="1"/>
    <col min="6175" max="6176" width="3.85546875" style="244"/>
    <col min="6177" max="6178" width="0" style="244" hidden="1" customWidth="1"/>
    <col min="6179" max="6185" width="3.85546875" style="244"/>
    <col min="6186" max="6186" width="5.85546875" style="244" bestFit="1" customWidth="1"/>
    <col min="6187" max="6188" width="3.85546875" style="244"/>
    <col min="6189" max="6189" width="6.85546875" style="244" bestFit="1" customWidth="1"/>
    <col min="6190" max="6190" width="3.85546875" style="244"/>
    <col min="6191" max="6191" width="5.85546875" style="244" bestFit="1" customWidth="1"/>
    <col min="6192" max="6403" width="3.85546875" style="244"/>
    <col min="6404" max="6404" width="11.140625" style="244" customWidth="1"/>
    <col min="6405" max="6405" width="1.85546875" style="244" customWidth="1"/>
    <col min="6406" max="6409" width="5.42578125" style="244" customWidth="1"/>
    <col min="6410" max="6410" width="10.42578125" style="244" customWidth="1"/>
    <col min="6411" max="6411" width="7.85546875" style="244" customWidth="1"/>
    <col min="6412" max="6412" width="8.85546875" style="244" customWidth="1"/>
    <col min="6413" max="6413" width="8.42578125" style="244" customWidth="1"/>
    <col min="6414" max="6414" width="4.42578125" style="244" customWidth="1"/>
    <col min="6415" max="6416" width="4.140625" style="244" customWidth="1"/>
    <col min="6417" max="6417" width="6.85546875" style="244" customWidth="1"/>
    <col min="6418" max="6424" width="4.140625" style="244" customWidth="1"/>
    <col min="6425" max="6425" width="7" style="244" customWidth="1"/>
    <col min="6426" max="6426" width="0" style="244" hidden="1" customWidth="1"/>
    <col min="6427" max="6430" width="3.85546875" style="244" customWidth="1"/>
    <col min="6431" max="6432" width="3.85546875" style="244"/>
    <col min="6433" max="6434" width="0" style="244" hidden="1" customWidth="1"/>
    <col min="6435" max="6441" width="3.85546875" style="244"/>
    <col min="6442" max="6442" width="5.85546875" style="244" bestFit="1" customWidth="1"/>
    <col min="6443" max="6444" width="3.85546875" style="244"/>
    <col min="6445" max="6445" width="6.85546875" style="244" bestFit="1" customWidth="1"/>
    <col min="6446" max="6446" width="3.85546875" style="244"/>
    <col min="6447" max="6447" width="5.85546875" style="244" bestFit="1" customWidth="1"/>
    <col min="6448" max="6659" width="3.85546875" style="244"/>
    <col min="6660" max="6660" width="11.140625" style="244" customWidth="1"/>
    <col min="6661" max="6661" width="1.85546875" style="244" customWidth="1"/>
    <col min="6662" max="6665" width="5.42578125" style="244" customWidth="1"/>
    <col min="6666" max="6666" width="10.42578125" style="244" customWidth="1"/>
    <col min="6667" max="6667" width="7.85546875" style="244" customWidth="1"/>
    <col min="6668" max="6668" width="8.85546875" style="244" customWidth="1"/>
    <col min="6669" max="6669" width="8.42578125" style="244" customWidth="1"/>
    <col min="6670" max="6670" width="4.42578125" style="244" customWidth="1"/>
    <col min="6671" max="6672" width="4.140625" style="244" customWidth="1"/>
    <col min="6673" max="6673" width="6.85546875" style="244" customWidth="1"/>
    <col min="6674" max="6680" width="4.140625" style="244" customWidth="1"/>
    <col min="6681" max="6681" width="7" style="244" customWidth="1"/>
    <col min="6682" max="6682" width="0" style="244" hidden="1" customWidth="1"/>
    <col min="6683" max="6686" width="3.85546875" style="244" customWidth="1"/>
    <col min="6687" max="6688" width="3.85546875" style="244"/>
    <col min="6689" max="6690" width="0" style="244" hidden="1" customWidth="1"/>
    <col min="6691" max="6697" width="3.85546875" style="244"/>
    <col min="6698" max="6698" width="5.85546875" style="244" bestFit="1" customWidth="1"/>
    <col min="6699" max="6700" width="3.85546875" style="244"/>
    <col min="6701" max="6701" width="6.85546875" style="244" bestFit="1" customWidth="1"/>
    <col min="6702" max="6702" width="3.85546875" style="244"/>
    <col min="6703" max="6703" width="5.85546875" style="244" bestFit="1" customWidth="1"/>
    <col min="6704" max="6915" width="3.85546875" style="244"/>
    <col min="6916" max="6916" width="11.140625" style="244" customWidth="1"/>
    <col min="6917" max="6917" width="1.85546875" style="244" customWidth="1"/>
    <col min="6918" max="6921" width="5.42578125" style="244" customWidth="1"/>
    <col min="6922" max="6922" width="10.42578125" style="244" customWidth="1"/>
    <col min="6923" max="6923" width="7.85546875" style="244" customWidth="1"/>
    <col min="6924" max="6924" width="8.85546875" style="244" customWidth="1"/>
    <col min="6925" max="6925" width="8.42578125" style="244" customWidth="1"/>
    <col min="6926" max="6926" width="4.42578125" style="244" customWidth="1"/>
    <col min="6927" max="6928" width="4.140625" style="244" customWidth="1"/>
    <col min="6929" max="6929" width="6.85546875" style="244" customWidth="1"/>
    <col min="6930" max="6936" width="4.140625" style="244" customWidth="1"/>
    <col min="6937" max="6937" width="7" style="244" customWidth="1"/>
    <col min="6938" max="6938" width="0" style="244" hidden="1" customWidth="1"/>
    <col min="6939" max="6942" width="3.85546875" style="244" customWidth="1"/>
    <col min="6943" max="6944" width="3.85546875" style="244"/>
    <col min="6945" max="6946" width="0" style="244" hidden="1" customWidth="1"/>
    <col min="6947" max="6953" width="3.85546875" style="244"/>
    <col min="6954" max="6954" width="5.85546875" style="244" bestFit="1" customWidth="1"/>
    <col min="6955" max="6956" width="3.85546875" style="244"/>
    <col min="6957" max="6957" width="6.85546875" style="244" bestFit="1" customWidth="1"/>
    <col min="6958" max="6958" width="3.85546875" style="244"/>
    <col min="6959" max="6959" width="5.85546875" style="244" bestFit="1" customWidth="1"/>
    <col min="6960" max="7171" width="3.85546875" style="244"/>
    <col min="7172" max="7172" width="11.140625" style="244" customWidth="1"/>
    <col min="7173" max="7173" width="1.85546875" style="244" customWidth="1"/>
    <col min="7174" max="7177" width="5.42578125" style="244" customWidth="1"/>
    <col min="7178" max="7178" width="10.42578125" style="244" customWidth="1"/>
    <col min="7179" max="7179" width="7.85546875" style="244" customWidth="1"/>
    <col min="7180" max="7180" width="8.85546875" style="244" customWidth="1"/>
    <col min="7181" max="7181" width="8.42578125" style="244" customWidth="1"/>
    <col min="7182" max="7182" width="4.42578125" style="244" customWidth="1"/>
    <col min="7183" max="7184" width="4.140625" style="244" customWidth="1"/>
    <col min="7185" max="7185" width="6.85546875" style="244" customWidth="1"/>
    <col min="7186" max="7192" width="4.140625" style="244" customWidth="1"/>
    <col min="7193" max="7193" width="7" style="244" customWidth="1"/>
    <col min="7194" max="7194" width="0" style="244" hidden="1" customWidth="1"/>
    <col min="7195" max="7198" width="3.85546875" style="244" customWidth="1"/>
    <col min="7199" max="7200" width="3.85546875" style="244"/>
    <col min="7201" max="7202" width="0" style="244" hidden="1" customWidth="1"/>
    <col min="7203" max="7209" width="3.85546875" style="244"/>
    <col min="7210" max="7210" width="5.85546875" style="244" bestFit="1" customWidth="1"/>
    <col min="7211" max="7212" width="3.85546875" style="244"/>
    <col min="7213" max="7213" width="6.85546875" style="244" bestFit="1" customWidth="1"/>
    <col min="7214" max="7214" width="3.85546875" style="244"/>
    <col min="7215" max="7215" width="5.85546875" style="244" bestFit="1" customWidth="1"/>
    <col min="7216" max="7427" width="3.85546875" style="244"/>
    <col min="7428" max="7428" width="11.140625" style="244" customWidth="1"/>
    <col min="7429" max="7429" width="1.85546875" style="244" customWidth="1"/>
    <col min="7430" max="7433" width="5.42578125" style="244" customWidth="1"/>
    <col min="7434" max="7434" width="10.42578125" style="244" customWidth="1"/>
    <col min="7435" max="7435" width="7.85546875" style="244" customWidth="1"/>
    <col min="7436" max="7436" width="8.85546875" style="244" customWidth="1"/>
    <col min="7437" max="7437" width="8.42578125" style="244" customWidth="1"/>
    <col min="7438" max="7438" width="4.42578125" style="244" customWidth="1"/>
    <col min="7439" max="7440" width="4.140625" style="244" customWidth="1"/>
    <col min="7441" max="7441" width="6.85546875" style="244" customWidth="1"/>
    <col min="7442" max="7448" width="4.140625" style="244" customWidth="1"/>
    <col min="7449" max="7449" width="7" style="244" customWidth="1"/>
    <col min="7450" max="7450" width="0" style="244" hidden="1" customWidth="1"/>
    <col min="7451" max="7454" width="3.85546875" style="244" customWidth="1"/>
    <col min="7455" max="7456" width="3.85546875" style="244"/>
    <col min="7457" max="7458" width="0" style="244" hidden="1" customWidth="1"/>
    <col min="7459" max="7465" width="3.85546875" style="244"/>
    <col min="7466" max="7466" width="5.85546875" style="244" bestFit="1" customWidth="1"/>
    <col min="7467" max="7468" width="3.85546875" style="244"/>
    <col min="7469" max="7469" width="6.85546875" style="244" bestFit="1" customWidth="1"/>
    <col min="7470" max="7470" width="3.85546875" style="244"/>
    <col min="7471" max="7471" width="5.85546875" style="244" bestFit="1" customWidth="1"/>
    <col min="7472" max="7683" width="3.85546875" style="244"/>
    <col min="7684" max="7684" width="11.140625" style="244" customWidth="1"/>
    <col min="7685" max="7685" width="1.85546875" style="244" customWidth="1"/>
    <col min="7686" max="7689" width="5.42578125" style="244" customWidth="1"/>
    <col min="7690" max="7690" width="10.42578125" style="244" customWidth="1"/>
    <col min="7691" max="7691" width="7.85546875" style="244" customWidth="1"/>
    <col min="7692" max="7692" width="8.85546875" style="244" customWidth="1"/>
    <col min="7693" max="7693" width="8.42578125" style="244" customWidth="1"/>
    <col min="7694" max="7694" width="4.42578125" style="244" customWidth="1"/>
    <col min="7695" max="7696" width="4.140625" style="244" customWidth="1"/>
    <col min="7697" max="7697" width="6.85546875" style="244" customWidth="1"/>
    <col min="7698" max="7704" width="4.140625" style="244" customWidth="1"/>
    <col min="7705" max="7705" width="7" style="244" customWidth="1"/>
    <col min="7706" max="7706" width="0" style="244" hidden="1" customWidth="1"/>
    <col min="7707" max="7710" width="3.85546875" style="244" customWidth="1"/>
    <col min="7711" max="7712" width="3.85546875" style="244"/>
    <col min="7713" max="7714" width="0" style="244" hidden="1" customWidth="1"/>
    <col min="7715" max="7721" width="3.85546875" style="244"/>
    <col min="7722" max="7722" width="5.85546875" style="244" bestFit="1" customWidth="1"/>
    <col min="7723" max="7724" width="3.85546875" style="244"/>
    <col min="7725" max="7725" width="6.85546875" style="244" bestFit="1" customWidth="1"/>
    <col min="7726" max="7726" width="3.85546875" style="244"/>
    <col min="7727" max="7727" width="5.85546875" style="244" bestFit="1" customWidth="1"/>
    <col min="7728" max="7939" width="3.85546875" style="244"/>
    <col min="7940" max="7940" width="11.140625" style="244" customWidth="1"/>
    <col min="7941" max="7941" width="1.85546875" style="244" customWidth="1"/>
    <col min="7942" max="7945" width="5.42578125" style="244" customWidth="1"/>
    <col min="7946" max="7946" width="10.42578125" style="244" customWidth="1"/>
    <col min="7947" max="7947" width="7.85546875" style="244" customWidth="1"/>
    <col min="7948" max="7948" width="8.85546875" style="244" customWidth="1"/>
    <col min="7949" max="7949" width="8.42578125" style="244" customWidth="1"/>
    <col min="7950" max="7950" width="4.42578125" style="244" customWidth="1"/>
    <col min="7951" max="7952" width="4.140625" style="244" customWidth="1"/>
    <col min="7953" max="7953" width="6.85546875" style="244" customWidth="1"/>
    <col min="7954" max="7960" width="4.140625" style="244" customWidth="1"/>
    <col min="7961" max="7961" width="7" style="244" customWidth="1"/>
    <col min="7962" max="7962" width="0" style="244" hidden="1" customWidth="1"/>
    <col min="7963" max="7966" width="3.85546875" style="244" customWidth="1"/>
    <col min="7967" max="7968" width="3.85546875" style="244"/>
    <col min="7969" max="7970" width="0" style="244" hidden="1" customWidth="1"/>
    <col min="7971" max="7977" width="3.85546875" style="244"/>
    <col min="7978" max="7978" width="5.85546875" style="244" bestFit="1" customWidth="1"/>
    <col min="7979" max="7980" width="3.85546875" style="244"/>
    <col min="7981" max="7981" width="6.85546875" style="244" bestFit="1" customWidth="1"/>
    <col min="7982" max="7982" width="3.85546875" style="244"/>
    <col min="7983" max="7983" width="5.85546875" style="244" bestFit="1" customWidth="1"/>
    <col min="7984" max="8195" width="3.85546875" style="244"/>
    <col min="8196" max="8196" width="11.140625" style="244" customWidth="1"/>
    <col min="8197" max="8197" width="1.85546875" style="244" customWidth="1"/>
    <col min="8198" max="8201" width="5.42578125" style="244" customWidth="1"/>
    <col min="8202" max="8202" width="10.42578125" style="244" customWidth="1"/>
    <col min="8203" max="8203" width="7.85546875" style="244" customWidth="1"/>
    <col min="8204" max="8204" width="8.85546875" style="244" customWidth="1"/>
    <col min="8205" max="8205" width="8.42578125" style="244" customWidth="1"/>
    <col min="8206" max="8206" width="4.42578125" style="244" customWidth="1"/>
    <col min="8207" max="8208" width="4.140625" style="244" customWidth="1"/>
    <col min="8209" max="8209" width="6.85546875" style="244" customWidth="1"/>
    <col min="8210" max="8216" width="4.140625" style="244" customWidth="1"/>
    <col min="8217" max="8217" width="7" style="244" customWidth="1"/>
    <col min="8218" max="8218" width="0" style="244" hidden="1" customWidth="1"/>
    <col min="8219" max="8222" width="3.85546875" style="244" customWidth="1"/>
    <col min="8223" max="8224" width="3.85546875" style="244"/>
    <col min="8225" max="8226" width="0" style="244" hidden="1" customWidth="1"/>
    <col min="8227" max="8233" width="3.85546875" style="244"/>
    <col min="8234" max="8234" width="5.85546875" style="244" bestFit="1" customWidth="1"/>
    <col min="8235" max="8236" width="3.85546875" style="244"/>
    <col min="8237" max="8237" width="6.85546875" style="244" bestFit="1" customWidth="1"/>
    <col min="8238" max="8238" width="3.85546875" style="244"/>
    <col min="8239" max="8239" width="5.85546875" style="244" bestFit="1" customWidth="1"/>
    <col min="8240" max="8451" width="3.85546875" style="244"/>
    <col min="8452" max="8452" width="11.140625" style="244" customWidth="1"/>
    <col min="8453" max="8453" width="1.85546875" style="244" customWidth="1"/>
    <col min="8454" max="8457" width="5.42578125" style="244" customWidth="1"/>
    <col min="8458" max="8458" width="10.42578125" style="244" customWidth="1"/>
    <col min="8459" max="8459" width="7.85546875" style="244" customWidth="1"/>
    <col min="8460" max="8460" width="8.85546875" style="244" customWidth="1"/>
    <col min="8461" max="8461" width="8.42578125" style="244" customWidth="1"/>
    <col min="8462" max="8462" width="4.42578125" style="244" customWidth="1"/>
    <col min="8463" max="8464" width="4.140625" style="244" customWidth="1"/>
    <col min="8465" max="8465" width="6.85546875" style="244" customWidth="1"/>
    <col min="8466" max="8472" width="4.140625" style="244" customWidth="1"/>
    <col min="8473" max="8473" width="7" style="244" customWidth="1"/>
    <col min="8474" max="8474" width="0" style="244" hidden="1" customWidth="1"/>
    <col min="8475" max="8478" width="3.85546875" style="244" customWidth="1"/>
    <col min="8479" max="8480" width="3.85546875" style="244"/>
    <col min="8481" max="8482" width="0" style="244" hidden="1" customWidth="1"/>
    <col min="8483" max="8489" width="3.85546875" style="244"/>
    <col min="8490" max="8490" width="5.85546875" style="244" bestFit="1" customWidth="1"/>
    <col min="8491" max="8492" width="3.85546875" style="244"/>
    <col min="8493" max="8493" width="6.85546875" style="244" bestFit="1" customWidth="1"/>
    <col min="8494" max="8494" width="3.85546875" style="244"/>
    <col min="8495" max="8495" width="5.85546875" style="244" bestFit="1" customWidth="1"/>
    <col min="8496" max="8707" width="3.85546875" style="244"/>
    <col min="8708" max="8708" width="11.140625" style="244" customWidth="1"/>
    <col min="8709" max="8709" width="1.85546875" style="244" customWidth="1"/>
    <col min="8710" max="8713" width="5.42578125" style="244" customWidth="1"/>
    <col min="8714" max="8714" width="10.42578125" style="244" customWidth="1"/>
    <col min="8715" max="8715" width="7.85546875" style="244" customWidth="1"/>
    <col min="8716" max="8716" width="8.85546875" style="244" customWidth="1"/>
    <col min="8717" max="8717" width="8.42578125" style="244" customWidth="1"/>
    <col min="8718" max="8718" width="4.42578125" style="244" customWidth="1"/>
    <col min="8719" max="8720" width="4.140625" style="244" customWidth="1"/>
    <col min="8721" max="8721" width="6.85546875" style="244" customWidth="1"/>
    <col min="8722" max="8728" width="4.140625" style="244" customWidth="1"/>
    <col min="8729" max="8729" width="7" style="244" customWidth="1"/>
    <col min="8730" max="8730" width="0" style="244" hidden="1" customWidth="1"/>
    <col min="8731" max="8734" width="3.85546875" style="244" customWidth="1"/>
    <col min="8735" max="8736" width="3.85546875" style="244"/>
    <col min="8737" max="8738" width="0" style="244" hidden="1" customWidth="1"/>
    <col min="8739" max="8745" width="3.85546875" style="244"/>
    <col min="8746" max="8746" width="5.85546875" style="244" bestFit="1" customWidth="1"/>
    <col min="8747" max="8748" width="3.85546875" style="244"/>
    <col min="8749" max="8749" width="6.85546875" style="244" bestFit="1" customWidth="1"/>
    <col min="8750" max="8750" width="3.85546875" style="244"/>
    <col min="8751" max="8751" width="5.85546875" style="244" bestFit="1" customWidth="1"/>
    <col min="8752" max="8963" width="3.85546875" style="244"/>
    <col min="8964" max="8964" width="11.140625" style="244" customWidth="1"/>
    <col min="8965" max="8965" width="1.85546875" style="244" customWidth="1"/>
    <col min="8966" max="8969" width="5.42578125" style="244" customWidth="1"/>
    <col min="8970" max="8970" width="10.42578125" style="244" customWidth="1"/>
    <col min="8971" max="8971" width="7.85546875" style="244" customWidth="1"/>
    <col min="8972" max="8972" width="8.85546875" style="244" customWidth="1"/>
    <col min="8973" max="8973" width="8.42578125" style="244" customWidth="1"/>
    <col min="8974" max="8974" width="4.42578125" style="244" customWidth="1"/>
    <col min="8975" max="8976" width="4.140625" style="244" customWidth="1"/>
    <col min="8977" max="8977" width="6.85546875" style="244" customWidth="1"/>
    <col min="8978" max="8984" width="4.140625" style="244" customWidth="1"/>
    <col min="8985" max="8985" width="7" style="244" customWidth="1"/>
    <col min="8986" max="8986" width="0" style="244" hidden="1" customWidth="1"/>
    <col min="8987" max="8990" width="3.85546875" style="244" customWidth="1"/>
    <col min="8991" max="8992" width="3.85546875" style="244"/>
    <col min="8993" max="8994" width="0" style="244" hidden="1" customWidth="1"/>
    <col min="8995" max="9001" width="3.85546875" style="244"/>
    <col min="9002" max="9002" width="5.85546875" style="244" bestFit="1" customWidth="1"/>
    <col min="9003" max="9004" width="3.85546875" style="244"/>
    <col min="9005" max="9005" width="6.85546875" style="244" bestFit="1" customWidth="1"/>
    <col min="9006" max="9006" width="3.85546875" style="244"/>
    <col min="9007" max="9007" width="5.85546875" style="244" bestFit="1" customWidth="1"/>
    <col min="9008" max="9219" width="3.85546875" style="244"/>
    <col min="9220" max="9220" width="11.140625" style="244" customWidth="1"/>
    <col min="9221" max="9221" width="1.85546875" style="244" customWidth="1"/>
    <col min="9222" max="9225" width="5.42578125" style="244" customWidth="1"/>
    <col min="9226" max="9226" width="10.42578125" style="244" customWidth="1"/>
    <col min="9227" max="9227" width="7.85546875" style="244" customWidth="1"/>
    <col min="9228" max="9228" width="8.85546875" style="244" customWidth="1"/>
    <col min="9229" max="9229" width="8.42578125" style="244" customWidth="1"/>
    <col min="9230" max="9230" width="4.42578125" style="244" customWidth="1"/>
    <col min="9231" max="9232" width="4.140625" style="244" customWidth="1"/>
    <col min="9233" max="9233" width="6.85546875" style="244" customWidth="1"/>
    <col min="9234" max="9240" width="4.140625" style="244" customWidth="1"/>
    <col min="9241" max="9241" width="7" style="244" customWidth="1"/>
    <col min="9242" max="9242" width="0" style="244" hidden="1" customWidth="1"/>
    <col min="9243" max="9246" width="3.85546875" style="244" customWidth="1"/>
    <col min="9247" max="9248" width="3.85546875" style="244"/>
    <col min="9249" max="9250" width="0" style="244" hidden="1" customWidth="1"/>
    <col min="9251" max="9257" width="3.85546875" style="244"/>
    <col min="9258" max="9258" width="5.85546875" style="244" bestFit="1" customWidth="1"/>
    <col min="9259" max="9260" width="3.85546875" style="244"/>
    <col min="9261" max="9261" width="6.85546875" style="244" bestFit="1" customWidth="1"/>
    <col min="9262" max="9262" width="3.85546875" style="244"/>
    <col min="9263" max="9263" width="5.85546875" style="244" bestFit="1" customWidth="1"/>
    <col min="9264" max="9475" width="3.85546875" style="244"/>
    <col min="9476" max="9476" width="11.140625" style="244" customWidth="1"/>
    <col min="9477" max="9477" width="1.85546875" style="244" customWidth="1"/>
    <col min="9478" max="9481" width="5.42578125" style="244" customWidth="1"/>
    <col min="9482" max="9482" width="10.42578125" style="244" customWidth="1"/>
    <col min="9483" max="9483" width="7.85546875" style="244" customWidth="1"/>
    <col min="9484" max="9484" width="8.85546875" style="244" customWidth="1"/>
    <col min="9485" max="9485" width="8.42578125" style="244" customWidth="1"/>
    <col min="9486" max="9486" width="4.42578125" style="244" customWidth="1"/>
    <col min="9487" max="9488" width="4.140625" style="244" customWidth="1"/>
    <col min="9489" max="9489" width="6.85546875" style="244" customWidth="1"/>
    <col min="9490" max="9496" width="4.140625" style="244" customWidth="1"/>
    <col min="9497" max="9497" width="7" style="244" customWidth="1"/>
    <col min="9498" max="9498" width="0" style="244" hidden="1" customWidth="1"/>
    <col min="9499" max="9502" width="3.85546875" style="244" customWidth="1"/>
    <col min="9503" max="9504" width="3.85546875" style="244"/>
    <col min="9505" max="9506" width="0" style="244" hidden="1" customWidth="1"/>
    <col min="9507" max="9513" width="3.85546875" style="244"/>
    <col min="9514" max="9514" width="5.85546875" style="244" bestFit="1" customWidth="1"/>
    <col min="9515" max="9516" width="3.85546875" style="244"/>
    <col min="9517" max="9517" width="6.85546875" style="244" bestFit="1" customWidth="1"/>
    <col min="9518" max="9518" width="3.85546875" style="244"/>
    <col min="9519" max="9519" width="5.85546875" style="244" bestFit="1" customWidth="1"/>
    <col min="9520" max="9731" width="3.85546875" style="244"/>
    <col min="9732" max="9732" width="11.140625" style="244" customWidth="1"/>
    <col min="9733" max="9733" width="1.85546875" style="244" customWidth="1"/>
    <col min="9734" max="9737" width="5.42578125" style="244" customWidth="1"/>
    <col min="9738" max="9738" width="10.42578125" style="244" customWidth="1"/>
    <col min="9739" max="9739" width="7.85546875" style="244" customWidth="1"/>
    <col min="9740" max="9740" width="8.85546875" style="244" customWidth="1"/>
    <col min="9741" max="9741" width="8.42578125" style="244" customWidth="1"/>
    <col min="9742" max="9742" width="4.42578125" style="244" customWidth="1"/>
    <col min="9743" max="9744" width="4.140625" style="244" customWidth="1"/>
    <col min="9745" max="9745" width="6.85546875" style="244" customWidth="1"/>
    <col min="9746" max="9752" width="4.140625" style="244" customWidth="1"/>
    <col min="9753" max="9753" width="7" style="244" customWidth="1"/>
    <col min="9754" max="9754" width="0" style="244" hidden="1" customWidth="1"/>
    <col min="9755" max="9758" width="3.85546875" style="244" customWidth="1"/>
    <col min="9759" max="9760" width="3.85546875" style="244"/>
    <col min="9761" max="9762" width="0" style="244" hidden="1" customWidth="1"/>
    <col min="9763" max="9769" width="3.85546875" style="244"/>
    <col min="9770" max="9770" width="5.85546875" style="244" bestFit="1" customWidth="1"/>
    <col min="9771" max="9772" width="3.85546875" style="244"/>
    <col min="9773" max="9773" width="6.85546875" style="244" bestFit="1" customWidth="1"/>
    <col min="9774" max="9774" width="3.85546875" style="244"/>
    <col min="9775" max="9775" width="5.85546875" style="244" bestFit="1" customWidth="1"/>
    <col min="9776" max="9987" width="3.85546875" style="244"/>
    <col min="9988" max="9988" width="11.140625" style="244" customWidth="1"/>
    <col min="9989" max="9989" width="1.85546875" style="244" customWidth="1"/>
    <col min="9990" max="9993" width="5.42578125" style="244" customWidth="1"/>
    <col min="9994" max="9994" width="10.42578125" style="244" customWidth="1"/>
    <col min="9995" max="9995" width="7.85546875" style="244" customWidth="1"/>
    <col min="9996" max="9996" width="8.85546875" style="244" customWidth="1"/>
    <col min="9997" max="9997" width="8.42578125" style="244" customWidth="1"/>
    <col min="9998" max="9998" width="4.42578125" style="244" customWidth="1"/>
    <col min="9999" max="10000" width="4.140625" style="244" customWidth="1"/>
    <col min="10001" max="10001" width="6.85546875" style="244" customWidth="1"/>
    <col min="10002" max="10008" width="4.140625" style="244" customWidth="1"/>
    <col min="10009" max="10009" width="7" style="244" customWidth="1"/>
    <col min="10010" max="10010" width="0" style="244" hidden="1" customWidth="1"/>
    <col min="10011" max="10014" width="3.85546875" style="244" customWidth="1"/>
    <col min="10015" max="10016" width="3.85546875" style="244"/>
    <col min="10017" max="10018" width="0" style="244" hidden="1" customWidth="1"/>
    <col min="10019" max="10025" width="3.85546875" style="244"/>
    <col min="10026" max="10026" width="5.85546875" style="244" bestFit="1" customWidth="1"/>
    <col min="10027" max="10028" width="3.85546875" style="244"/>
    <col min="10029" max="10029" width="6.85546875" style="244" bestFit="1" customWidth="1"/>
    <col min="10030" max="10030" width="3.85546875" style="244"/>
    <col min="10031" max="10031" width="5.85546875" style="244" bestFit="1" customWidth="1"/>
    <col min="10032" max="10243" width="3.85546875" style="244"/>
    <col min="10244" max="10244" width="11.140625" style="244" customWidth="1"/>
    <col min="10245" max="10245" width="1.85546875" style="244" customWidth="1"/>
    <col min="10246" max="10249" width="5.42578125" style="244" customWidth="1"/>
    <col min="10250" max="10250" width="10.42578125" style="244" customWidth="1"/>
    <col min="10251" max="10251" width="7.85546875" style="244" customWidth="1"/>
    <col min="10252" max="10252" width="8.85546875" style="244" customWidth="1"/>
    <col min="10253" max="10253" width="8.42578125" style="244" customWidth="1"/>
    <col min="10254" max="10254" width="4.42578125" style="244" customWidth="1"/>
    <col min="10255" max="10256" width="4.140625" style="244" customWidth="1"/>
    <col min="10257" max="10257" width="6.85546875" style="244" customWidth="1"/>
    <col min="10258" max="10264" width="4.140625" style="244" customWidth="1"/>
    <col min="10265" max="10265" width="7" style="244" customWidth="1"/>
    <col min="10266" max="10266" width="0" style="244" hidden="1" customWidth="1"/>
    <col min="10267" max="10270" width="3.85546875" style="244" customWidth="1"/>
    <col min="10271" max="10272" width="3.85546875" style="244"/>
    <col min="10273" max="10274" width="0" style="244" hidden="1" customWidth="1"/>
    <col min="10275" max="10281" width="3.85546875" style="244"/>
    <col min="10282" max="10282" width="5.85546875" style="244" bestFit="1" customWidth="1"/>
    <col min="10283" max="10284" width="3.85546875" style="244"/>
    <col min="10285" max="10285" width="6.85546875" style="244" bestFit="1" customWidth="1"/>
    <col min="10286" max="10286" width="3.85546875" style="244"/>
    <col min="10287" max="10287" width="5.85546875" style="244" bestFit="1" customWidth="1"/>
    <col min="10288" max="10499" width="3.85546875" style="244"/>
    <col min="10500" max="10500" width="11.140625" style="244" customWidth="1"/>
    <col min="10501" max="10501" width="1.85546875" style="244" customWidth="1"/>
    <col min="10502" max="10505" width="5.42578125" style="244" customWidth="1"/>
    <col min="10506" max="10506" width="10.42578125" style="244" customWidth="1"/>
    <col min="10507" max="10507" width="7.85546875" style="244" customWidth="1"/>
    <col min="10508" max="10508" width="8.85546875" style="244" customWidth="1"/>
    <col min="10509" max="10509" width="8.42578125" style="244" customWidth="1"/>
    <col min="10510" max="10510" width="4.42578125" style="244" customWidth="1"/>
    <col min="10511" max="10512" width="4.140625" style="244" customWidth="1"/>
    <col min="10513" max="10513" width="6.85546875" style="244" customWidth="1"/>
    <col min="10514" max="10520" width="4.140625" style="244" customWidth="1"/>
    <col min="10521" max="10521" width="7" style="244" customWidth="1"/>
    <col min="10522" max="10522" width="0" style="244" hidden="1" customWidth="1"/>
    <col min="10523" max="10526" width="3.85546875" style="244" customWidth="1"/>
    <col min="10527" max="10528" width="3.85546875" style="244"/>
    <col min="10529" max="10530" width="0" style="244" hidden="1" customWidth="1"/>
    <col min="10531" max="10537" width="3.85546875" style="244"/>
    <col min="10538" max="10538" width="5.85546875" style="244" bestFit="1" customWidth="1"/>
    <col min="10539" max="10540" width="3.85546875" style="244"/>
    <col min="10541" max="10541" width="6.85546875" style="244" bestFit="1" customWidth="1"/>
    <col min="10542" max="10542" width="3.85546875" style="244"/>
    <col min="10543" max="10543" width="5.85546875" style="244" bestFit="1" customWidth="1"/>
    <col min="10544" max="10755" width="3.85546875" style="244"/>
    <col min="10756" max="10756" width="11.140625" style="244" customWidth="1"/>
    <col min="10757" max="10757" width="1.85546875" style="244" customWidth="1"/>
    <col min="10758" max="10761" width="5.42578125" style="244" customWidth="1"/>
    <col min="10762" max="10762" width="10.42578125" style="244" customWidth="1"/>
    <col min="10763" max="10763" width="7.85546875" style="244" customWidth="1"/>
    <col min="10764" max="10764" width="8.85546875" style="244" customWidth="1"/>
    <col min="10765" max="10765" width="8.42578125" style="244" customWidth="1"/>
    <col min="10766" max="10766" width="4.42578125" style="244" customWidth="1"/>
    <col min="10767" max="10768" width="4.140625" style="244" customWidth="1"/>
    <col min="10769" max="10769" width="6.85546875" style="244" customWidth="1"/>
    <col min="10770" max="10776" width="4.140625" style="244" customWidth="1"/>
    <col min="10777" max="10777" width="7" style="244" customWidth="1"/>
    <col min="10778" max="10778" width="0" style="244" hidden="1" customWidth="1"/>
    <col min="10779" max="10782" width="3.85546875" style="244" customWidth="1"/>
    <col min="10783" max="10784" width="3.85546875" style="244"/>
    <col min="10785" max="10786" width="0" style="244" hidden="1" customWidth="1"/>
    <col min="10787" max="10793" width="3.85546875" style="244"/>
    <col min="10794" max="10794" width="5.85546875" style="244" bestFit="1" customWidth="1"/>
    <col min="10795" max="10796" width="3.85546875" style="244"/>
    <col min="10797" max="10797" width="6.85546875" style="244" bestFit="1" customWidth="1"/>
    <col min="10798" max="10798" width="3.85546875" style="244"/>
    <col min="10799" max="10799" width="5.85546875" style="244" bestFit="1" customWidth="1"/>
    <col min="10800" max="11011" width="3.85546875" style="244"/>
    <col min="11012" max="11012" width="11.140625" style="244" customWidth="1"/>
    <col min="11013" max="11013" width="1.85546875" style="244" customWidth="1"/>
    <col min="11014" max="11017" width="5.42578125" style="244" customWidth="1"/>
    <col min="11018" max="11018" width="10.42578125" style="244" customWidth="1"/>
    <col min="11019" max="11019" width="7.85546875" style="244" customWidth="1"/>
    <col min="11020" max="11020" width="8.85546875" style="244" customWidth="1"/>
    <col min="11021" max="11021" width="8.42578125" style="244" customWidth="1"/>
    <col min="11022" max="11022" width="4.42578125" style="244" customWidth="1"/>
    <col min="11023" max="11024" width="4.140625" style="244" customWidth="1"/>
    <col min="11025" max="11025" width="6.85546875" style="244" customWidth="1"/>
    <col min="11026" max="11032" width="4.140625" style="244" customWidth="1"/>
    <col min="11033" max="11033" width="7" style="244" customWidth="1"/>
    <col min="11034" max="11034" width="0" style="244" hidden="1" customWidth="1"/>
    <col min="11035" max="11038" width="3.85546875" style="244" customWidth="1"/>
    <col min="11039" max="11040" width="3.85546875" style="244"/>
    <col min="11041" max="11042" width="0" style="244" hidden="1" customWidth="1"/>
    <col min="11043" max="11049" width="3.85546875" style="244"/>
    <col min="11050" max="11050" width="5.85546875" style="244" bestFit="1" customWidth="1"/>
    <col min="11051" max="11052" width="3.85546875" style="244"/>
    <col min="11053" max="11053" width="6.85546875" style="244" bestFit="1" customWidth="1"/>
    <col min="11054" max="11054" width="3.85546875" style="244"/>
    <col min="11055" max="11055" width="5.85546875" style="244" bestFit="1" customWidth="1"/>
    <col min="11056" max="11267" width="3.85546875" style="244"/>
    <col min="11268" max="11268" width="11.140625" style="244" customWidth="1"/>
    <col min="11269" max="11269" width="1.85546875" style="244" customWidth="1"/>
    <col min="11270" max="11273" width="5.42578125" style="244" customWidth="1"/>
    <col min="11274" max="11274" width="10.42578125" style="244" customWidth="1"/>
    <col min="11275" max="11275" width="7.85546875" style="244" customWidth="1"/>
    <col min="11276" max="11276" width="8.85546875" style="244" customWidth="1"/>
    <col min="11277" max="11277" width="8.42578125" style="244" customWidth="1"/>
    <col min="11278" max="11278" width="4.42578125" style="244" customWidth="1"/>
    <col min="11279" max="11280" width="4.140625" style="244" customWidth="1"/>
    <col min="11281" max="11281" width="6.85546875" style="244" customWidth="1"/>
    <col min="11282" max="11288" width="4.140625" style="244" customWidth="1"/>
    <col min="11289" max="11289" width="7" style="244" customWidth="1"/>
    <col min="11290" max="11290" width="0" style="244" hidden="1" customWidth="1"/>
    <col min="11291" max="11294" width="3.85546875" style="244" customWidth="1"/>
    <col min="11295" max="11296" width="3.85546875" style="244"/>
    <col min="11297" max="11298" width="0" style="244" hidden="1" customWidth="1"/>
    <col min="11299" max="11305" width="3.85546875" style="244"/>
    <col min="11306" max="11306" width="5.85546875" style="244" bestFit="1" customWidth="1"/>
    <col min="11307" max="11308" width="3.85546875" style="244"/>
    <col min="11309" max="11309" width="6.85546875" style="244" bestFit="1" customWidth="1"/>
    <col min="11310" max="11310" width="3.85546875" style="244"/>
    <col min="11311" max="11311" width="5.85546875" style="244" bestFit="1" customWidth="1"/>
    <col min="11312" max="11523" width="3.85546875" style="244"/>
    <col min="11524" max="11524" width="11.140625" style="244" customWidth="1"/>
    <col min="11525" max="11525" width="1.85546875" style="244" customWidth="1"/>
    <col min="11526" max="11529" width="5.42578125" style="244" customWidth="1"/>
    <col min="11530" max="11530" width="10.42578125" style="244" customWidth="1"/>
    <col min="11531" max="11531" width="7.85546875" style="244" customWidth="1"/>
    <col min="11532" max="11532" width="8.85546875" style="244" customWidth="1"/>
    <col min="11533" max="11533" width="8.42578125" style="244" customWidth="1"/>
    <col min="11534" max="11534" width="4.42578125" style="244" customWidth="1"/>
    <col min="11535" max="11536" width="4.140625" style="244" customWidth="1"/>
    <col min="11537" max="11537" width="6.85546875" style="244" customWidth="1"/>
    <col min="11538" max="11544" width="4.140625" style="244" customWidth="1"/>
    <col min="11545" max="11545" width="7" style="244" customWidth="1"/>
    <col min="11546" max="11546" width="0" style="244" hidden="1" customWidth="1"/>
    <col min="11547" max="11550" width="3.85546875" style="244" customWidth="1"/>
    <col min="11551" max="11552" width="3.85546875" style="244"/>
    <col min="11553" max="11554" width="0" style="244" hidden="1" customWidth="1"/>
    <col min="11555" max="11561" width="3.85546875" style="244"/>
    <col min="11562" max="11562" width="5.85546875" style="244" bestFit="1" customWidth="1"/>
    <col min="11563" max="11564" width="3.85546875" style="244"/>
    <col min="11565" max="11565" width="6.85546875" style="244" bestFit="1" customWidth="1"/>
    <col min="11566" max="11566" width="3.85546875" style="244"/>
    <col min="11567" max="11567" width="5.85546875" style="244" bestFit="1" customWidth="1"/>
    <col min="11568" max="11779" width="3.85546875" style="244"/>
    <col min="11780" max="11780" width="11.140625" style="244" customWidth="1"/>
    <col min="11781" max="11781" width="1.85546875" style="244" customWidth="1"/>
    <col min="11782" max="11785" width="5.42578125" style="244" customWidth="1"/>
    <col min="11786" max="11786" width="10.42578125" style="244" customWidth="1"/>
    <col min="11787" max="11787" width="7.85546875" style="244" customWidth="1"/>
    <col min="11788" max="11788" width="8.85546875" style="244" customWidth="1"/>
    <col min="11789" max="11789" width="8.42578125" style="244" customWidth="1"/>
    <col min="11790" max="11790" width="4.42578125" style="244" customWidth="1"/>
    <col min="11791" max="11792" width="4.140625" style="244" customWidth="1"/>
    <col min="11793" max="11793" width="6.85546875" style="244" customWidth="1"/>
    <col min="11794" max="11800" width="4.140625" style="244" customWidth="1"/>
    <col min="11801" max="11801" width="7" style="244" customWidth="1"/>
    <col min="11802" max="11802" width="0" style="244" hidden="1" customWidth="1"/>
    <col min="11803" max="11806" width="3.85546875" style="244" customWidth="1"/>
    <col min="11807" max="11808" width="3.85546875" style="244"/>
    <col min="11809" max="11810" width="0" style="244" hidden="1" customWidth="1"/>
    <col min="11811" max="11817" width="3.85546875" style="244"/>
    <col min="11818" max="11818" width="5.85546875" style="244" bestFit="1" customWidth="1"/>
    <col min="11819" max="11820" width="3.85546875" style="244"/>
    <col min="11821" max="11821" width="6.85546875" style="244" bestFit="1" customWidth="1"/>
    <col min="11822" max="11822" width="3.85546875" style="244"/>
    <col min="11823" max="11823" width="5.85546875" style="244" bestFit="1" customWidth="1"/>
    <col min="11824" max="12035" width="3.85546875" style="244"/>
    <col min="12036" max="12036" width="11.140625" style="244" customWidth="1"/>
    <col min="12037" max="12037" width="1.85546875" style="244" customWidth="1"/>
    <col min="12038" max="12041" width="5.42578125" style="244" customWidth="1"/>
    <col min="12042" max="12042" width="10.42578125" style="244" customWidth="1"/>
    <col min="12043" max="12043" width="7.85546875" style="244" customWidth="1"/>
    <col min="12044" max="12044" width="8.85546875" style="244" customWidth="1"/>
    <col min="12045" max="12045" width="8.42578125" style="244" customWidth="1"/>
    <col min="12046" max="12046" width="4.42578125" style="244" customWidth="1"/>
    <col min="12047" max="12048" width="4.140625" style="244" customWidth="1"/>
    <col min="12049" max="12049" width="6.85546875" style="244" customWidth="1"/>
    <col min="12050" max="12056" width="4.140625" style="244" customWidth="1"/>
    <col min="12057" max="12057" width="7" style="244" customWidth="1"/>
    <col min="12058" max="12058" width="0" style="244" hidden="1" customWidth="1"/>
    <col min="12059" max="12062" width="3.85546875" style="244" customWidth="1"/>
    <col min="12063" max="12064" width="3.85546875" style="244"/>
    <col min="12065" max="12066" width="0" style="244" hidden="1" customWidth="1"/>
    <col min="12067" max="12073" width="3.85546875" style="244"/>
    <col min="12074" max="12074" width="5.85546875" style="244" bestFit="1" customWidth="1"/>
    <col min="12075" max="12076" width="3.85546875" style="244"/>
    <col min="12077" max="12077" width="6.85546875" style="244" bestFit="1" customWidth="1"/>
    <col min="12078" max="12078" width="3.85546875" style="244"/>
    <col min="12079" max="12079" width="5.85546875" style="244" bestFit="1" customWidth="1"/>
    <col min="12080" max="12291" width="3.85546875" style="244"/>
    <col min="12292" max="12292" width="11.140625" style="244" customWidth="1"/>
    <col min="12293" max="12293" width="1.85546875" style="244" customWidth="1"/>
    <col min="12294" max="12297" width="5.42578125" style="244" customWidth="1"/>
    <col min="12298" max="12298" width="10.42578125" style="244" customWidth="1"/>
    <col min="12299" max="12299" width="7.85546875" style="244" customWidth="1"/>
    <col min="12300" max="12300" width="8.85546875" style="244" customWidth="1"/>
    <col min="12301" max="12301" width="8.42578125" style="244" customWidth="1"/>
    <col min="12302" max="12302" width="4.42578125" style="244" customWidth="1"/>
    <col min="12303" max="12304" width="4.140625" style="244" customWidth="1"/>
    <col min="12305" max="12305" width="6.85546875" style="244" customWidth="1"/>
    <col min="12306" max="12312" width="4.140625" style="244" customWidth="1"/>
    <col min="12313" max="12313" width="7" style="244" customWidth="1"/>
    <col min="12314" max="12314" width="0" style="244" hidden="1" customWidth="1"/>
    <col min="12315" max="12318" width="3.85546875" style="244" customWidth="1"/>
    <col min="12319" max="12320" width="3.85546875" style="244"/>
    <col min="12321" max="12322" width="0" style="244" hidden="1" customWidth="1"/>
    <col min="12323" max="12329" width="3.85546875" style="244"/>
    <col min="12330" max="12330" width="5.85546875" style="244" bestFit="1" customWidth="1"/>
    <col min="12331" max="12332" width="3.85546875" style="244"/>
    <col min="12333" max="12333" width="6.85546875" style="244" bestFit="1" customWidth="1"/>
    <col min="12334" max="12334" width="3.85546875" style="244"/>
    <col min="12335" max="12335" width="5.85546875" style="244" bestFit="1" customWidth="1"/>
    <col min="12336" max="12547" width="3.85546875" style="244"/>
    <col min="12548" max="12548" width="11.140625" style="244" customWidth="1"/>
    <col min="12549" max="12549" width="1.85546875" style="244" customWidth="1"/>
    <col min="12550" max="12553" width="5.42578125" style="244" customWidth="1"/>
    <col min="12554" max="12554" width="10.42578125" style="244" customWidth="1"/>
    <col min="12555" max="12555" width="7.85546875" style="244" customWidth="1"/>
    <col min="12556" max="12556" width="8.85546875" style="244" customWidth="1"/>
    <col min="12557" max="12557" width="8.42578125" style="244" customWidth="1"/>
    <col min="12558" max="12558" width="4.42578125" style="244" customWidth="1"/>
    <col min="12559" max="12560" width="4.140625" style="244" customWidth="1"/>
    <col min="12561" max="12561" width="6.85546875" style="244" customWidth="1"/>
    <col min="12562" max="12568" width="4.140625" style="244" customWidth="1"/>
    <col min="12569" max="12569" width="7" style="244" customWidth="1"/>
    <col min="12570" max="12570" width="0" style="244" hidden="1" customWidth="1"/>
    <col min="12571" max="12574" width="3.85546875" style="244" customWidth="1"/>
    <col min="12575" max="12576" width="3.85546875" style="244"/>
    <col min="12577" max="12578" width="0" style="244" hidden="1" customWidth="1"/>
    <col min="12579" max="12585" width="3.85546875" style="244"/>
    <col min="12586" max="12586" width="5.85546875" style="244" bestFit="1" customWidth="1"/>
    <col min="12587" max="12588" width="3.85546875" style="244"/>
    <col min="12589" max="12589" width="6.85546875" style="244" bestFit="1" customWidth="1"/>
    <col min="12590" max="12590" width="3.85546875" style="244"/>
    <col min="12591" max="12591" width="5.85546875" style="244" bestFit="1" customWidth="1"/>
    <col min="12592" max="12803" width="3.85546875" style="244"/>
    <col min="12804" max="12804" width="11.140625" style="244" customWidth="1"/>
    <col min="12805" max="12805" width="1.85546875" style="244" customWidth="1"/>
    <col min="12806" max="12809" width="5.42578125" style="244" customWidth="1"/>
    <col min="12810" max="12810" width="10.42578125" style="244" customWidth="1"/>
    <col min="12811" max="12811" width="7.85546875" style="244" customWidth="1"/>
    <col min="12812" max="12812" width="8.85546875" style="244" customWidth="1"/>
    <col min="12813" max="12813" width="8.42578125" style="244" customWidth="1"/>
    <col min="12814" max="12814" width="4.42578125" style="244" customWidth="1"/>
    <col min="12815" max="12816" width="4.140625" style="244" customWidth="1"/>
    <col min="12817" max="12817" width="6.85546875" style="244" customWidth="1"/>
    <col min="12818" max="12824" width="4.140625" style="244" customWidth="1"/>
    <col min="12825" max="12825" width="7" style="244" customWidth="1"/>
    <col min="12826" max="12826" width="0" style="244" hidden="1" customWidth="1"/>
    <col min="12827" max="12830" width="3.85546875" style="244" customWidth="1"/>
    <col min="12831" max="12832" width="3.85546875" style="244"/>
    <col min="12833" max="12834" width="0" style="244" hidden="1" customWidth="1"/>
    <col min="12835" max="12841" width="3.85546875" style="244"/>
    <col min="12842" max="12842" width="5.85546875" style="244" bestFit="1" customWidth="1"/>
    <col min="12843" max="12844" width="3.85546875" style="244"/>
    <col min="12845" max="12845" width="6.85546875" style="244" bestFit="1" customWidth="1"/>
    <col min="12846" max="12846" width="3.85546875" style="244"/>
    <col min="12847" max="12847" width="5.85546875" style="244" bestFit="1" customWidth="1"/>
    <col min="12848" max="13059" width="3.85546875" style="244"/>
    <col min="13060" max="13060" width="11.140625" style="244" customWidth="1"/>
    <col min="13061" max="13061" width="1.85546875" style="244" customWidth="1"/>
    <col min="13062" max="13065" width="5.42578125" style="244" customWidth="1"/>
    <col min="13066" max="13066" width="10.42578125" style="244" customWidth="1"/>
    <col min="13067" max="13067" width="7.85546875" style="244" customWidth="1"/>
    <col min="13068" max="13068" width="8.85546875" style="244" customWidth="1"/>
    <col min="13069" max="13069" width="8.42578125" style="244" customWidth="1"/>
    <col min="13070" max="13070" width="4.42578125" style="244" customWidth="1"/>
    <col min="13071" max="13072" width="4.140625" style="244" customWidth="1"/>
    <col min="13073" max="13073" width="6.85546875" style="244" customWidth="1"/>
    <col min="13074" max="13080" width="4.140625" style="244" customWidth="1"/>
    <col min="13081" max="13081" width="7" style="244" customWidth="1"/>
    <col min="13082" max="13082" width="0" style="244" hidden="1" customWidth="1"/>
    <col min="13083" max="13086" width="3.85546875" style="244" customWidth="1"/>
    <col min="13087" max="13088" width="3.85546875" style="244"/>
    <col min="13089" max="13090" width="0" style="244" hidden="1" customWidth="1"/>
    <col min="13091" max="13097" width="3.85546875" style="244"/>
    <col min="13098" max="13098" width="5.85546875" style="244" bestFit="1" customWidth="1"/>
    <col min="13099" max="13100" width="3.85546875" style="244"/>
    <col min="13101" max="13101" width="6.85546875" style="244" bestFit="1" customWidth="1"/>
    <col min="13102" max="13102" width="3.85546875" style="244"/>
    <col min="13103" max="13103" width="5.85546875" style="244" bestFit="1" customWidth="1"/>
    <col min="13104" max="13315" width="3.85546875" style="244"/>
    <col min="13316" max="13316" width="11.140625" style="244" customWidth="1"/>
    <col min="13317" max="13317" width="1.85546875" style="244" customWidth="1"/>
    <col min="13318" max="13321" width="5.42578125" style="244" customWidth="1"/>
    <col min="13322" max="13322" width="10.42578125" style="244" customWidth="1"/>
    <col min="13323" max="13323" width="7.85546875" style="244" customWidth="1"/>
    <col min="13324" max="13324" width="8.85546875" style="244" customWidth="1"/>
    <col min="13325" max="13325" width="8.42578125" style="244" customWidth="1"/>
    <col min="13326" max="13326" width="4.42578125" style="244" customWidth="1"/>
    <col min="13327" max="13328" width="4.140625" style="244" customWidth="1"/>
    <col min="13329" max="13329" width="6.85546875" style="244" customWidth="1"/>
    <col min="13330" max="13336" width="4.140625" style="244" customWidth="1"/>
    <col min="13337" max="13337" width="7" style="244" customWidth="1"/>
    <col min="13338" max="13338" width="0" style="244" hidden="1" customWidth="1"/>
    <col min="13339" max="13342" width="3.85546875" style="244" customWidth="1"/>
    <col min="13343" max="13344" width="3.85546875" style="244"/>
    <col min="13345" max="13346" width="0" style="244" hidden="1" customWidth="1"/>
    <col min="13347" max="13353" width="3.85546875" style="244"/>
    <col min="13354" max="13354" width="5.85546875" style="244" bestFit="1" customWidth="1"/>
    <col min="13355" max="13356" width="3.85546875" style="244"/>
    <col min="13357" max="13357" width="6.85546875" style="244" bestFit="1" customWidth="1"/>
    <col min="13358" max="13358" width="3.85546875" style="244"/>
    <col min="13359" max="13359" width="5.85546875" style="244" bestFit="1" customWidth="1"/>
    <col min="13360" max="13571" width="3.85546875" style="244"/>
    <col min="13572" max="13572" width="11.140625" style="244" customWidth="1"/>
    <col min="13573" max="13573" width="1.85546875" style="244" customWidth="1"/>
    <col min="13574" max="13577" width="5.42578125" style="244" customWidth="1"/>
    <col min="13578" max="13578" width="10.42578125" style="244" customWidth="1"/>
    <col min="13579" max="13579" width="7.85546875" style="244" customWidth="1"/>
    <col min="13580" max="13580" width="8.85546875" style="244" customWidth="1"/>
    <col min="13581" max="13581" width="8.42578125" style="244" customWidth="1"/>
    <col min="13582" max="13582" width="4.42578125" style="244" customWidth="1"/>
    <col min="13583" max="13584" width="4.140625" style="244" customWidth="1"/>
    <col min="13585" max="13585" width="6.85546875" style="244" customWidth="1"/>
    <col min="13586" max="13592" width="4.140625" style="244" customWidth="1"/>
    <col min="13593" max="13593" width="7" style="244" customWidth="1"/>
    <col min="13594" max="13594" width="0" style="244" hidden="1" customWidth="1"/>
    <col min="13595" max="13598" width="3.85546875" style="244" customWidth="1"/>
    <col min="13599" max="13600" width="3.85546875" style="244"/>
    <col min="13601" max="13602" width="0" style="244" hidden="1" customWidth="1"/>
    <col min="13603" max="13609" width="3.85546875" style="244"/>
    <col min="13610" max="13610" width="5.85546875" style="244" bestFit="1" customWidth="1"/>
    <col min="13611" max="13612" width="3.85546875" style="244"/>
    <col min="13613" max="13613" width="6.85546875" style="244" bestFit="1" customWidth="1"/>
    <col min="13614" max="13614" width="3.85546875" style="244"/>
    <col min="13615" max="13615" width="5.85546875" style="244" bestFit="1" customWidth="1"/>
    <col min="13616" max="13827" width="3.85546875" style="244"/>
    <col min="13828" max="13828" width="11.140625" style="244" customWidth="1"/>
    <col min="13829" max="13829" width="1.85546875" style="244" customWidth="1"/>
    <col min="13830" max="13833" width="5.42578125" style="244" customWidth="1"/>
    <col min="13834" max="13834" width="10.42578125" style="244" customWidth="1"/>
    <col min="13835" max="13835" width="7.85546875" style="244" customWidth="1"/>
    <col min="13836" max="13836" width="8.85546875" style="244" customWidth="1"/>
    <col min="13837" max="13837" width="8.42578125" style="244" customWidth="1"/>
    <col min="13838" max="13838" width="4.42578125" style="244" customWidth="1"/>
    <col min="13839" max="13840" width="4.140625" style="244" customWidth="1"/>
    <col min="13841" max="13841" width="6.85546875" style="244" customWidth="1"/>
    <col min="13842" max="13848" width="4.140625" style="244" customWidth="1"/>
    <col min="13849" max="13849" width="7" style="244" customWidth="1"/>
    <col min="13850" max="13850" width="0" style="244" hidden="1" customWidth="1"/>
    <col min="13851" max="13854" width="3.85546875" style="244" customWidth="1"/>
    <col min="13855" max="13856" width="3.85546875" style="244"/>
    <col min="13857" max="13858" width="0" style="244" hidden="1" customWidth="1"/>
    <col min="13859" max="13865" width="3.85546875" style="244"/>
    <col min="13866" max="13866" width="5.85546875" style="244" bestFit="1" customWidth="1"/>
    <col min="13867" max="13868" width="3.85546875" style="244"/>
    <col min="13869" max="13869" width="6.85546875" style="244" bestFit="1" customWidth="1"/>
    <col min="13870" max="13870" width="3.85546875" style="244"/>
    <col min="13871" max="13871" width="5.85546875" style="244" bestFit="1" customWidth="1"/>
    <col min="13872" max="14083" width="3.85546875" style="244"/>
    <col min="14084" max="14084" width="11.140625" style="244" customWidth="1"/>
    <col min="14085" max="14085" width="1.85546875" style="244" customWidth="1"/>
    <col min="14086" max="14089" width="5.42578125" style="244" customWidth="1"/>
    <col min="14090" max="14090" width="10.42578125" style="244" customWidth="1"/>
    <col min="14091" max="14091" width="7.85546875" style="244" customWidth="1"/>
    <col min="14092" max="14092" width="8.85546875" style="244" customWidth="1"/>
    <col min="14093" max="14093" width="8.42578125" style="244" customWidth="1"/>
    <col min="14094" max="14094" width="4.42578125" style="244" customWidth="1"/>
    <col min="14095" max="14096" width="4.140625" style="244" customWidth="1"/>
    <col min="14097" max="14097" width="6.85546875" style="244" customWidth="1"/>
    <col min="14098" max="14104" width="4.140625" style="244" customWidth="1"/>
    <col min="14105" max="14105" width="7" style="244" customWidth="1"/>
    <col min="14106" max="14106" width="0" style="244" hidden="1" customWidth="1"/>
    <col min="14107" max="14110" width="3.85546875" style="244" customWidth="1"/>
    <col min="14111" max="14112" width="3.85546875" style="244"/>
    <col min="14113" max="14114" width="0" style="244" hidden="1" customWidth="1"/>
    <col min="14115" max="14121" width="3.85546875" style="244"/>
    <col min="14122" max="14122" width="5.85546875" style="244" bestFit="1" customWidth="1"/>
    <col min="14123" max="14124" width="3.85546875" style="244"/>
    <col min="14125" max="14125" width="6.85546875" style="244" bestFit="1" customWidth="1"/>
    <col min="14126" max="14126" width="3.85546875" style="244"/>
    <col min="14127" max="14127" width="5.85546875" style="244" bestFit="1" customWidth="1"/>
    <col min="14128" max="14339" width="3.85546875" style="244"/>
    <col min="14340" max="14340" width="11.140625" style="244" customWidth="1"/>
    <col min="14341" max="14341" width="1.85546875" style="244" customWidth="1"/>
    <col min="14342" max="14345" width="5.42578125" style="244" customWidth="1"/>
    <col min="14346" max="14346" width="10.42578125" style="244" customWidth="1"/>
    <col min="14347" max="14347" width="7.85546875" style="244" customWidth="1"/>
    <col min="14348" max="14348" width="8.85546875" style="244" customWidth="1"/>
    <col min="14349" max="14349" width="8.42578125" style="244" customWidth="1"/>
    <col min="14350" max="14350" width="4.42578125" style="244" customWidth="1"/>
    <col min="14351" max="14352" width="4.140625" style="244" customWidth="1"/>
    <col min="14353" max="14353" width="6.85546875" style="244" customWidth="1"/>
    <col min="14354" max="14360" width="4.140625" style="244" customWidth="1"/>
    <col min="14361" max="14361" width="7" style="244" customWidth="1"/>
    <col min="14362" max="14362" width="0" style="244" hidden="1" customWidth="1"/>
    <col min="14363" max="14366" width="3.85546875" style="244" customWidth="1"/>
    <col min="14367" max="14368" width="3.85546875" style="244"/>
    <col min="14369" max="14370" width="0" style="244" hidden="1" customWidth="1"/>
    <col min="14371" max="14377" width="3.85546875" style="244"/>
    <col min="14378" max="14378" width="5.85546875" style="244" bestFit="1" customWidth="1"/>
    <col min="14379" max="14380" width="3.85546875" style="244"/>
    <col min="14381" max="14381" width="6.85546875" style="244" bestFit="1" customWidth="1"/>
    <col min="14382" max="14382" width="3.85546875" style="244"/>
    <col min="14383" max="14383" width="5.85546875" style="244" bestFit="1" customWidth="1"/>
    <col min="14384" max="14595" width="3.85546875" style="244"/>
    <col min="14596" max="14596" width="11.140625" style="244" customWidth="1"/>
    <col min="14597" max="14597" width="1.85546875" style="244" customWidth="1"/>
    <col min="14598" max="14601" width="5.42578125" style="244" customWidth="1"/>
    <col min="14602" max="14602" width="10.42578125" style="244" customWidth="1"/>
    <col min="14603" max="14603" width="7.85546875" style="244" customWidth="1"/>
    <col min="14604" max="14604" width="8.85546875" style="244" customWidth="1"/>
    <col min="14605" max="14605" width="8.42578125" style="244" customWidth="1"/>
    <col min="14606" max="14606" width="4.42578125" style="244" customWidth="1"/>
    <col min="14607" max="14608" width="4.140625" style="244" customWidth="1"/>
    <col min="14609" max="14609" width="6.85546875" style="244" customWidth="1"/>
    <col min="14610" max="14616" width="4.140625" style="244" customWidth="1"/>
    <col min="14617" max="14617" width="7" style="244" customWidth="1"/>
    <col min="14618" max="14618" width="0" style="244" hidden="1" customWidth="1"/>
    <col min="14619" max="14622" width="3.85546875" style="244" customWidth="1"/>
    <col min="14623" max="14624" width="3.85546875" style="244"/>
    <col min="14625" max="14626" width="0" style="244" hidden="1" customWidth="1"/>
    <col min="14627" max="14633" width="3.85546875" style="244"/>
    <col min="14634" max="14634" width="5.85546875" style="244" bestFit="1" customWidth="1"/>
    <col min="14635" max="14636" width="3.85546875" style="244"/>
    <col min="14637" max="14637" width="6.85546875" style="244" bestFit="1" customWidth="1"/>
    <col min="14638" max="14638" width="3.85546875" style="244"/>
    <col min="14639" max="14639" width="5.85546875" style="244" bestFit="1" customWidth="1"/>
    <col min="14640" max="14851" width="3.85546875" style="244"/>
    <col min="14852" max="14852" width="11.140625" style="244" customWidth="1"/>
    <col min="14853" max="14853" width="1.85546875" style="244" customWidth="1"/>
    <col min="14854" max="14857" width="5.42578125" style="244" customWidth="1"/>
    <col min="14858" max="14858" width="10.42578125" style="244" customWidth="1"/>
    <col min="14859" max="14859" width="7.85546875" style="244" customWidth="1"/>
    <col min="14860" max="14860" width="8.85546875" style="244" customWidth="1"/>
    <col min="14861" max="14861" width="8.42578125" style="244" customWidth="1"/>
    <col min="14862" max="14862" width="4.42578125" style="244" customWidth="1"/>
    <col min="14863" max="14864" width="4.140625" style="244" customWidth="1"/>
    <col min="14865" max="14865" width="6.85546875" style="244" customWidth="1"/>
    <col min="14866" max="14872" width="4.140625" style="244" customWidth="1"/>
    <col min="14873" max="14873" width="7" style="244" customWidth="1"/>
    <col min="14874" max="14874" width="0" style="244" hidden="1" customWidth="1"/>
    <col min="14875" max="14878" width="3.85546875" style="244" customWidth="1"/>
    <col min="14879" max="14880" width="3.85546875" style="244"/>
    <col min="14881" max="14882" width="0" style="244" hidden="1" customWidth="1"/>
    <col min="14883" max="14889" width="3.85546875" style="244"/>
    <col min="14890" max="14890" width="5.85546875" style="244" bestFit="1" customWidth="1"/>
    <col min="14891" max="14892" width="3.85546875" style="244"/>
    <col min="14893" max="14893" width="6.85546875" style="244" bestFit="1" customWidth="1"/>
    <col min="14894" max="14894" width="3.85546875" style="244"/>
    <col min="14895" max="14895" width="5.85546875" style="244" bestFit="1" customWidth="1"/>
    <col min="14896" max="15107" width="3.85546875" style="244"/>
    <col min="15108" max="15108" width="11.140625" style="244" customWidth="1"/>
    <col min="15109" max="15109" width="1.85546875" style="244" customWidth="1"/>
    <col min="15110" max="15113" width="5.42578125" style="244" customWidth="1"/>
    <col min="15114" max="15114" width="10.42578125" style="244" customWidth="1"/>
    <col min="15115" max="15115" width="7.85546875" style="244" customWidth="1"/>
    <col min="15116" max="15116" width="8.85546875" style="244" customWidth="1"/>
    <col min="15117" max="15117" width="8.42578125" style="244" customWidth="1"/>
    <col min="15118" max="15118" width="4.42578125" style="244" customWidth="1"/>
    <col min="15119" max="15120" width="4.140625" style="244" customWidth="1"/>
    <col min="15121" max="15121" width="6.85546875" style="244" customWidth="1"/>
    <col min="15122" max="15128" width="4.140625" style="244" customWidth="1"/>
    <col min="15129" max="15129" width="7" style="244" customWidth="1"/>
    <col min="15130" max="15130" width="0" style="244" hidden="1" customWidth="1"/>
    <col min="15131" max="15134" width="3.85546875" style="244" customWidth="1"/>
    <col min="15135" max="15136" width="3.85546875" style="244"/>
    <col min="15137" max="15138" width="0" style="244" hidden="1" customWidth="1"/>
    <col min="15139" max="15145" width="3.85546875" style="244"/>
    <col min="15146" max="15146" width="5.85546875" style="244" bestFit="1" customWidth="1"/>
    <col min="15147" max="15148" width="3.85546875" style="244"/>
    <col min="15149" max="15149" width="6.85546875" style="244" bestFit="1" customWidth="1"/>
    <col min="15150" max="15150" width="3.85546875" style="244"/>
    <col min="15151" max="15151" width="5.85546875" style="244" bestFit="1" customWidth="1"/>
    <col min="15152" max="15363" width="3.85546875" style="244"/>
    <col min="15364" max="15364" width="11.140625" style="244" customWidth="1"/>
    <col min="15365" max="15365" width="1.85546875" style="244" customWidth="1"/>
    <col min="15366" max="15369" width="5.42578125" style="244" customWidth="1"/>
    <col min="15370" max="15370" width="10.42578125" style="244" customWidth="1"/>
    <col min="15371" max="15371" width="7.85546875" style="244" customWidth="1"/>
    <col min="15372" max="15372" width="8.85546875" style="244" customWidth="1"/>
    <col min="15373" max="15373" width="8.42578125" style="244" customWidth="1"/>
    <col min="15374" max="15374" width="4.42578125" style="244" customWidth="1"/>
    <col min="15375" max="15376" width="4.140625" style="244" customWidth="1"/>
    <col min="15377" max="15377" width="6.85546875" style="244" customWidth="1"/>
    <col min="15378" max="15384" width="4.140625" style="244" customWidth="1"/>
    <col min="15385" max="15385" width="7" style="244" customWidth="1"/>
    <col min="15386" max="15386" width="0" style="244" hidden="1" customWidth="1"/>
    <col min="15387" max="15390" width="3.85546875" style="244" customWidth="1"/>
    <col min="15391" max="15392" width="3.85546875" style="244"/>
    <col min="15393" max="15394" width="0" style="244" hidden="1" customWidth="1"/>
    <col min="15395" max="15401" width="3.85546875" style="244"/>
    <col min="15402" max="15402" width="5.85546875" style="244" bestFit="1" customWidth="1"/>
    <col min="15403" max="15404" width="3.85546875" style="244"/>
    <col min="15405" max="15405" width="6.85546875" style="244" bestFit="1" customWidth="1"/>
    <col min="15406" max="15406" width="3.85546875" style="244"/>
    <col min="15407" max="15407" width="5.85546875" style="244" bestFit="1" customWidth="1"/>
    <col min="15408" max="15619" width="3.85546875" style="244"/>
    <col min="15620" max="15620" width="11.140625" style="244" customWidth="1"/>
    <col min="15621" max="15621" width="1.85546875" style="244" customWidth="1"/>
    <col min="15622" max="15625" width="5.42578125" style="244" customWidth="1"/>
    <col min="15626" max="15626" width="10.42578125" style="244" customWidth="1"/>
    <col min="15627" max="15627" width="7.85546875" style="244" customWidth="1"/>
    <col min="15628" max="15628" width="8.85546875" style="244" customWidth="1"/>
    <col min="15629" max="15629" width="8.42578125" style="244" customWidth="1"/>
    <col min="15630" max="15630" width="4.42578125" style="244" customWidth="1"/>
    <col min="15631" max="15632" width="4.140625" style="244" customWidth="1"/>
    <col min="15633" max="15633" width="6.85546875" style="244" customWidth="1"/>
    <col min="15634" max="15640" width="4.140625" style="244" customWidth="1"/>
    <col min="15641" max="15641" width="7" style="244" customWidth="1"/>
    <col min="15642" max="15642" width="0" style="244" hidden="1" customWidth="1"/>
    <col min="15643" max="15646" width="3.85546875" style="244" customWidth="1"/>
    <col min="15647" max="15648" width="3.85546875" style="244"/>
    <col min="15649" max="15650" width="0" style="244" hidden="1" customWidth="1"/>
    <col min="15651" max="15657" width="3.85546875" style="244"/>
    <col min="15658" max="15658" width="5.85546875" style="244" bestFit="1" customWidth="1"/>
    <col min="15659" max="15660" width="3.85546875" style="244"/>
    <col min="15661" max="15661" width="6.85546875" style="244" bestFit="1" customWidth="1"/>
    <col min="15662" max="15662" width="3.85546875" style="244"/>
    <col min="15663" max="15663" width="5.85546875" style="244" bestFit="1" customWidth="1"/>
    <col min="15664" max="15875" width="3.85546875" style="244"/>
    <col min="15876" max="15876" width="11.140625" style="244" customWidth="1"/>
    <col min="15877" max="15877" width="1.85546875" style="244" customWidth="1"/>
    <col min="15878" max="15881" width="5.42578125" style="244" customWidth="1"/>
    <col min="15882" max="15882" width="10.42578125" style="244" customWidth="1"/>
    <col min="15883" max="15883" width="7.85546875" style="244" customWidth="1"/>
    <col min="15884" max="15884" width="8.85546875" style="244" customWidth="1"/>
    <col min="15885" max="15885" width="8.42578125" style="244" customWidth="1"/>
    <col min="15886" max="15886" width="4.42578125" style="244" customWidth="1"/>
    <col min="15887" max="15888" width="4.140625" style="244" customWidth="1"/>
    <col min="15889" max="15889" width="6.85546875" style="244" customWidth="1"/>
    <col min="15890" max="15896" width="4.140625" style="244" customWidth="1"/>
    <col min="15897" max="15897" width="7" style="244" customWidth="1"/>
    <col min="15898" max="15898" width="0" style="244" hidden="1" customWidth="1"/>
    <col min="15899" max="15902" width="3.85546875" style="244" customWidth="1"/>
    <col min="15903" max="15904" width="3.85546875" style="244"/>
    <col min="15905" max="15906" width="0" style="244" hidden="1" customWidth="1"/>
    <col min="15907" max="15913" width="3.85546875" style="244"/>
    <col min="15914" max="15914" width="5.85546875" style="244" bestFit="1" customWidth="1"/>
    <col min="15915" max="15916" width="3.85546875" style="244"/>
    <col min="15917" max="15917" width="6.85546875" style="244" bestFit="1" customWidth="1"/>
    <col min="15918" max="15918" width="3.85546875" style="244"/>
    <col min="15919" max="15919" width="5.85546875" style="244" bestFit="1" customWidth="1"/>
    <col min="15920" max="16131" width="3.85546875" style="244"/>
    <col min="16132" max="16132" width="11.140625" style="244" customWidth="1"/>
    <col min="16133" max="16133" width="1.85546875" style="244" customWidth="1"/>
    <col min="16134" max="16137" width="5.42578125" style="244" customWidth="1"/>
    <col min="16138" max="16138" width="10.42578125" style="244" customWidth="1"/>
    <col min="16139" max="16139" width="7.85546875" style="244" customWidth="1"/>
    <col min="16140" max="16140" width="8.85546875" style="244" customWidth="1"/>
    <col min="16141" max="16141" width="8.42578125" style="244" customWidth="1"/>
    <col min="16142" max="16142" width="4.42578125" style="244" customWidth="1"/>
    <col min="16143" max="16144" width="4.140625" style="244" customWidth="1"/>
    <col min="16145" max="16145" width="6.85546875" style="244" customWidth="1"/>
    <col min="16146" max="16152" width="4.140625" style="244" customWidth="1"/>
    <col min="16153" max="16153" width="7" style="244" customWidth="1"/>
    <col min="16154" max="16154" width="0" style="244" hidden="1" customWidth="1"/>
    <col min="16155" max="16158" width="3.85546875" style="244" customWidth="1"/>
    <col min="16159" max="16160" width="3.85546875" style="244"/>
    <col min="16161" max="16162" width="0" style="244" hidden="1" customWidth="1"/>
    <col min="16163" max="16169" width="3.85546875" style="244"/>
    <col min="16170" max="16170" width="5.85546875" style="244" bestFit="1" customWidth="1"/>
    <col min="16171" max="16172" width="3.85546875" style="244"/>
    <col min="16173" max="16173" width="6.85546875" style="244" bestFit="1" customWidth="1"/>
    <col min="16174" max="16174" width="3.85546875" style="244"/>
    <col min="16175" max="16175" width="5.85546875" style="244" bestFit="1" customWidth="1"/>
    <col min="16176" max="16384" width="3.85546875" style="244"/>
  </cols>
  <sheetData>
    <row r="1" spans="2:36" s="7" customFormat="1" ht="9.9499999999999993" customHeight="1" x14ac:dyDescent="0.25">
      <c r="B1" s="582" t="s">
        <v>245</v>
      </c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  <c r="T1" s="584"/>
      <c r="U1" s="584"/>
      <c r="V1" s="584"/>
      <c r="W1" s="584"/>
      <c r="X1" s="584"/>
      <c r="Y1" s="584"/>
      <c r="AB1" s="245"/>
      <c r="AC1" s="245"/>
      <c r="AD1" s="245"/>
      <c r="AE1" s="245"/>
      <c r="AF1" s="245"/>
      <c r="AG1" s="245"/>
      <c r="AH1" s="245"/>
      <c r="AI1" s="245"/>
      <c r="AJ1" s="245"/>
    </row>
    <row r="2" spans="2:36" s="7" customFormat="1" ht="9.9499999999999993" customHeight="1" x14ac:dyDescent="0.25"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AB2" s="245"/>
      <c r="AC2" s="245"/>
      <c r="AD2" s="245"/>
      <c r="AE2" s="245"/>
      <c r="AF2" s="245"/>
      <c r="AG2" s="245"/>
      <c r="AH2" s="245"/>
      <c r="AI2" s="245"/>
      <c r="AJ2" s="245"/>
    </row>
    <row r="3" spans="2:36" s="7" customFormat="1" ht="9.9499999999999993" customHeight="1" x14ac:dyDescent="0.25">
      <c r="B3" s="584"/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  <c r="N3" s="584"/>
      <c r="O3" s="584"/>
      <c r="P3" s="584"/>
      <c r="Q3" s="584"/>
      <c r="R3" s="584"/>
      <c r="S3" s="584"/>
      <c r="T3" s="584"/>
      <c r="U3" s="584"/>
      <c r="V3" s="584"/>
      <c r="W3" s="584"/>
      <c r="X3" s="584"/>
      <c r="Y3" s="584"/>
      <c r="AB3" s="245"/>
      <c r="AC3" s="245"/>
      <c r="AD3" s="245"/>
      <c r="AE3" s="245"/>
      <c r="AF3" s="245"/>
      <c r="AG3" s="245"/>
      <c r="AH3" s="245"/>
      <c r="AI3" s="245"/>
      <c r="AJ3" s="245"/>
    </row>
    <row r="4" spans="2:36" s="7" customFormat="1" ht="9.9499999999999993" customHeight="1" x14ac:dyDescent="0.25"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584"/>
      <c r="O4" s="584"/>
      <c r="P4" s="584"/>
      <c r="Q4" s="584"/>
      <c r="R4" s="584"/>
      <c r="S4" s="584"/>
      <c r="T4" s="584"/>
      <c r="U4" s="584"/>
      <c r="V4" s="584"/>
      <c r="W4" s="584"/>
      <c r="X4" s="584"/>
      <c r="Y4" s="584"/>
      <c r="AB4" s="245"/>
      <c r="AC4" s="245"/>
      <c r="AD4" s="245"/>
      <c r="AE4" s="245"/>
      <c r="AF4" s="245"/>
      <c r="AG4" s="245"/>
      <c r="AH4" s="245"/>
      <c r="AI4" s="245"/>
      <c r="AJ4" s="245"/>
    </row>
    <row r="5" spans="2:36" s="7" customFormat="1" ht="9.9499999999999993" customHeight="1" x14ac:dyDescent="0.25">
      <c r="B5" s="584"/>
      <c r="C5" s="584"/>
      <c r="D5" s="584"/>
      <c r="E5" s="584"/>
      <c r="F5" s="584"/>
      <c r="G5" s="584"/>
      <c r="H5" s="584"/>
      <c r="I5" s="584"/>
      <c r="J5" s="584"/>
      <c r="K5" s="584"/>
      <c r="L5" s="584"/>
      <c r="M5" s="584"/>
      <c r="N5" s="584"/>
      <c r="O5" s="584"/>
      <c r="P5" s="584"/>
      <c r="Q5" s="584"/>
      <c r="R5" s="584"/>
      <c r="S5" s="584"/>
      <c r="T5" s="584"/>
      <c r="U5" s="584"/>
      <c r="V5" s="584"/>
      <c r="W5" s="584"/>
      <c r="X5" s="584"/>
      <c r="Y5" s="584"/>
      <c r="AB5" s="245"/>
      <c r="AC5" s="245"/>
      <c r="AD5" s="245"/>
      <c r="AE5" s="245"/>
      <c r="AF5" s="245"/>
      <c r="AG5" s="245"/>
      <c r="AH5" s="245"/>
      <c r="AI5" s="245"/>
      <c r="AJ5" s="245"/>
    </row>
    <row r="6" spans="2:36" s="7" customFormat="1" ht="9.9499999999999993" customHeight="1" x14ac:dyDescent="0.25">
      <c r="B6" s="584"/>
      <c r="C6" s="584"/>
      <c r="D6" s="584"/>
      <c r="E6" s="584"/>
      <c r="F6" s="584"/>
      <c r="G6" s="584"/>
      <c r="H6" s="584"/>
      <c r="I6" s="584"/>
      <c r="J6" s="584"/>
      <c r="K6" s="584"/>
      <c r="L6" s="584"/>
      <c r="M6" s="584"/>
      <c r="N6" s="584"/>
      <c r="O6" s="584"/>
      <c r="P6" s="584"/>
      <c r="Q6" s="584"/>
      <c r="R6" s="584"/>
      <c r="S6" s="584"/>
      <c r="T6" s="584"/>
      <c r="U6" s="584"/>
      <c r="V6" s="584"/>
      <c r="W6" s="584"/>
      <c r="X6" s="584"/>
      <c r="Y6" s="584"/>
      <c r="AB6" s="245"/>
      <c r="AC6" s="245"/>
      <c r="AD6" s="245"/>
      <c r="AE6" s="245"/>
      <c r="AF6" s="245"/>
      <c r="AG6" s="245"/>
      <c r="AH6" s="245"/>
      <c r="AI6" s="245"/>
      <c r="AJ6" s="245"/>
    </row>
    <row r="7" spans="2:36" s="7" customFormat="1" ht="15" x14ac:dyDescent="0.25">
      <c r="AB7" s="245"/>
      <c r="AC7" s="245"/>
      <c r="AD7" s="245"/>
      <c r="AE7" s="245"/>
      <c r="AF7" s="245"/>
      <c r="AG7" s="245"/>
      <c r="AH7" s="245"/>
      <c r="AI7" s="245"/>
      <c r="AJ7" s="245"/>
    </row>
    <row r="8" spans="2:36" s="243" customFormat="1" ht="15" customHeight="1" x14ac:dyDescent="0.25">
      <c r="B8" s="8" t="s">
        <v>50</v>
      </c>
      <c r="D8" s="13" t="str">
        <f>'DADOS DA OBRA'!$A$13</f>
        <v>TRIBUNAL REGIONAL ELEITORAL - PIAUÍ</v>
      </c>
      <c r="F8" s="9"/>
      <c r="G8" s="9"/>
      <c r="H8" s="9"/>
      <c r="I8" s="9"/>
      <c r="J8" s="9"/>
      <c r="K8" s="9"/>
      <c r="X8" s="10" t="s">
        <v>51</v>
      </c>
      <c r="Y8" s="11" t="str">
        <f>+'CURVA ABC - SERVIÇOS'!G8</f>
        <v>22/11/2021</v>
      </c>
      <c r="AB8" s="246"/>
      <c r="AC8" s="246"/>
      <c r="AD8" s="246"/>
      <c r="AE8" s="246"/>
      <c r="AF8" s="246"/>
      <c r="AG8" s="246"/>
      <c r="AH8" s="246"/>
      <c r="AI8" s="246"/>
      <c r="AJ8" s="246"/>
    </row>
    <row r="9" spans="2:36" s="243" customFormat="1" ht="15" customHeight="1" x14ac:dyDescent="0.25">
      <c r="B9" s="8" t="s">
        <v>69</v>
      </c>
      <c r="D9" s="13" t="str">
        <f>'DADOS DA OBRA'!$A$16</f>
        <v>MODERNIZAÇÃO DE SUBESTAÇÃO ABRIGADA PARA OS PRÉDIOS SEDE E ANEXO</v>
      </c>
      <c r="F9" s="12"/>
      <c r="G9" s="12"/>
      <c r="H9" s="12"/>
      <c r="I9" s="12"/>
      <c r="J9" s="12"/>
      <c r="K9" s="12"/>
      <c r="X9" s="10" t="s">
        <v>52</v>
      </c>
      <c r="Y9" s="11">
        <f>+'CURVA ABC - SERVIÇOS'!G9</f>
        <v>44733</v>
      </c>
      <c r="AB9" s="246"/>
      <c r="AC9" s="246"/>
      <c r="AD9" s="246"/>
      <c r="AE9" s="246"/>
      <c r="AF9" s="246"/>
      <c r="AG9" s="246"/>
      <c r="AH9" s="246"/>
      <c r="AI9" s="246"/>
      <c r="AJ9" s="246"/>
    </row>
    <row r="10" spans="2:36" s="243" customFormat="1" ht="15" customHeight="1" x14ac:dyDescent="0.25">
      <c r="B10" s="8" t="s">
        <v>53</v>
      </c>
      <c r="D10" s="13" t="str">
        <f>+""&amp;'DADOS DA OBRA'!$A$19&amp;", "&amp;'DADOS DA OBRA'!$I$22&amp;", "&amp;'DADOS DA OBRA'!$O$22</f>
        <v>PRAÇA EDGAR NOGUEIRA, TERESINA, PI</v>
      </c>
      <c r="F10" s="12"/>
      <c r="G10" s="12"/>
      <c r="H10" s="12"/>
      <c r="I10" s="12"/>
      <c r="J10" s="12"/>
      <c r="K10" s="12"/>
      <c r="X10" s="10" t="s">
        <v>71</v>
      </c>
      <c r="Y10" s="276">
        <f>+'CURVA ABC - SERVIÇOS'!J8</f>
        <v>1.1186</v>
      </c>
      <c r="AB10" s="246"/>
      <c r="AC10" s="246"/>
      <c r="AD10" s="246"/>
      <c r="AE10" s="246"/>
      <c r="AF10" s="246"/>
      <c r="AG10" s="246"/>
      <c r="AH10" s="246"/>
      <c r="AI10" s="246"/>
      <c r="AJ10" s="246"/>
    </row>
    <row r="11" spans="2:36" ht="74.25" customHeight="1" x14ac:dyDescent="0.25">
      <c r="B11" s="8" t="s">
        <v>70</v>
      </c>
      <c r="D11" s="436" t="str">
        <f>+'DADOS DA OBRA'!$A$31</f>
        <v>SINAPI - 04/2022 - PIAUÍ 	                                               SBC - 05/2022 - TSA - Teresina - PI
ORSE - 03/2022 - SERGIPE	                                              SETOP - 03/2022 - Minas Gerais - Central
SUDECAP - 02/2022 - MINAS GERAIS	                               CPOS - 02/2022 - São Paulo
AGESUL - 01/2022 - MATO GROSSO DO SUL	                AGETOP CIVIL - 04/2022 - Goiás
EMOP - 04/2022 - RIO DE JANEIRO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X11" s="10" t="s">
        <v>72</v>
      </c>
      <c r="Y11" s="276">
        <f>+'CURVA ABC - SERVIÇOS'!J9</f>
        <v>0.70630000000000004</v>
      </c>
      <c r="Z11" s="244"/>
    </row>
    <row r="12" spans="2:36" s="1" customFormat="1" ht="6.95" customHeight="1" x14ac:dyDescent="0.25">
      <c r="I12" s="2"/>
      <c r="J12" s="3"/>
      <c r="K12" s="3"/>
      <c r="L12" s="4"/>
      <c r="M12" s="5"/>
      <c r="N12" s="6"/>
      <c r="AB12" s="248"/>
      <c r="AC12" s="248"/>
      <c r="AD12" s="248"/>
      <c r="AE12" s="248"/>
      <c r="AF12" s="248"/>
      <c r="AG12" s="248"/>
      <c r="AH12" s="248"/>
      <c r="AI12" s="248"/>
      <c r="AJ12" s="248"/>
    </row>
    <row r="13" spans="2:36" ht="20.100000000000001" customHeight="1" x14ac:dyDescent="0.25">
      <c r="B13" s="569"/>
      <c r="C13" s="569"/>
      <c r="D13" s="569"/>
      <c r="E13" s="569"/>
      <c r="F13" s="569"/>
      <c r="G13" s="583"/>
      <c r="H13" s="583"/>
      <c r="I13" s="583"/>
      <c r="J13" s="583"/>
      <c r="K13" s="583"/>
      <c r="L13" s="583"/>
      <c r="M13" s="583"/>
      <c r="N13" s="583"/>
      <c r="O13" s="583"/>
      <c r="P13" s="583"/>
      <c r="Q13" s="583"/>
      <c r="R13" s="583"/>
      <c r="S13" s="583"/>
      <c r="T13" s="583"/>
      <c r="U13" s="583"/>
      <c r="V13" s="583"/>
      <c r="W13" s="583"/>
      <c r="X13" s="583"/>
      <c r="Y13" s="583"/>
      <c r="AB13" s="236"/>
      <c r="AC13" s="236"/>
      <c r="AD13" s="236"/>
      <c r="AE13" s="236"/>
    </row>
    <row r="14" spans="2:36" ht="20.100000000000001" customHeight="1" x14ac:dyDescent="0.25">
      <c r="B14" s="569" t="s">
        <v>38</v>
      </c>
      <c r="C14" s="569"/>
      <c r="D14" s="569"/>
      <c r="E14" s="569"/>
      <c r="F14" s="569"/>
      <c r="G14" s="571" t="str">
        <f>+'BDI OBRA - DESONERADO'!G14:Y14</f>
        <v>TERESINA - PI</v>
      </c>
      <c r="H14" s="571"/>
      <c r="I14" s="571"/>
      <c r="J14" s="571"/>
      <c r="K14" s="571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  <c r="W14" s="571"/>
      <c r="X14" s="571"/>
      <c r="Y14" s="571"/>
      <c r="AB14" s="236"/>
      <c r="AC14" s="236"/>
      <c r="AD14" s="236"/>
      <c r="AE14" s="236"/>
    </row>
    <row r="15" spans="2:36" ht="20.100000000000001" customHeight="1" x14ac:dyDescent="0.25">
      <c r="B15" s="569" t="s">
        <v>39</v>
      </c>
      <c r="C15" s="569"/>
      <c r="D15" s="569"/>
      <c r="E15" s="569"/>
      <c r="F15" s="569"/>
      <c r="G15" s="571" t="s">
        <v>81</v>
      </c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1"/>
      <c r="U15" s="571"/>
      <c r="V15" s="571"/>
      <c r="W15" s="571"/>
      <c r="X15" s="571"/>
      <c r="Y15" s="571"/>
      <c r="AB15" s="236"/>
      <c r="AC15" s="236"/>
      <c r="AD15" s="236"/>
      <c r="AE15" s="236"/>
    </row>
    <row r="16" spans="2:36" ht="20.100000000000001" customHeight="1" x14ac:dyDescent="0.25">
      <c r="B16" s="569" t="s">
        <v>82</v>
      </c>
      <c r="C16" s="569"/>
      <c r="D16" s="569"/>
      <c r="E16" s="569"/>
      <c r="F16" s="569"/>
      <c r="G16" s="570">
        <v>0.6</v>
      </c>
      <c r="H16" s="570"/>
      <c r="I16" s="570"/>
      <c r="J16" s="56" t="s">
        <v>87</v>
      </c>
      <c r="K16" s="55">
        <f>+'BDI OBRA - DESONERADO'!K16</f>
        <v>0.03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AB16" s="236"/>
      <c r="AC16" s="236"/>
      <c r="AD16" s="236"/>
      <c r="AE16" s="236"/>
    </row>
    <row r="17" spans="1:47" ht="20.100000000000001" customHeight="1" x14ac:dyDescent="0.25"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</row>
    <row r="18" spans="1:47" ht="20.100000000000001" customHeight="1" x14ac:dyDescent="0.25"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</row>
    <row r="19" spans="1:47" ht="20.100000000000001" customHeight="1" thickBot="1" x14ac:dyDescent="0.3"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</row>
    <row r="20" spans="1:47" ht="24.75" customHeight="1" x14ac:dyDescent="0.25">
      <c r="B20" s="12"/>
      <c r="C20" s="12"/>
      <c r="D20" s="12"/>
      <c r="E20" s="572" t="s">
        <v>83</v>
      </c>
      <c r="F20" s="573"/>
      <c r="G20" s="573"/>
      <c r="H20" s="573"/>
      <c r="I20" s="576" t="s">
        <v>40</v>
      </c>
      <c r="J20" s="576"/>
      <c r="K20" s="576"/>
      <c r="L20" s="577"/>
      <c r="O20" s="250"/>
      <c r="P20" s="565" t="s">
        <v>238</v>
      </c>
      <c r="Q20" s="566"/>
      <c r="R20" s="566"/>
      <c r="S20" s="566"/>
      <c r="T20" s="566"/>
      <c r="U20" s="566"/>
      <c r="V20" s="567"/>
      <c r="W20" s="250"/>
      <c r="X20" s="250"/>
      <c r="Y20" s="250"/>
      <c r="AA20" s="251"/>
      <c r="AB20" s="252"/>
      <c r="AC20" s="252"/>
      <c r="AD20" s="252"/>
      <c r="AM20" s="251"/>
      <c r="AN20" s="251"/>
      <c r="AO20" s="251"/>
      <c r="AP20" s="251"/>
      <c r="AQ20" s="251"/>
      <c r="AR20" s="251"/>
      <c r="AS20" s="251"/>
      <c r="AT20" s="251"/>
      <c r="AU20" s="251"/>
    </row>
    <row r="21" spans="1:47" ht="20.100000000000001" customHeight="1" thickBot="1" x14ac:dyDescent="0.3">
      <c r="B21" s="12"/>
      <c r="C21" s="12"/>
      <c r="D21" s="12"/>
      <c r="E21" s="574"/>
      <c r="F21" s="575"/>
      <c r="G21" s="575"/>
      <c r="H21" s="575"/>
      <c r="I21" s="578"/>
      <c r="J21" s="578"/>
      <c r="K21" s="578"/>
      <c r="L21" s="579"/>
      <c r="O21" s="53"/>
      <c r="P21" s="253" t="s">
        <v>239</v>
      </c>
      <c r="Q21" s="53"/>
      <c r="R21" s="53"/>
      <c r="S21" s="53" t="s">
        <v>240</v>
      </c>
      <c r="T21" s="53"/>
      <c r="U21" s="53"/>
      <c r="V21" s="254" t="s">
        <v>241</v>
      </c>
      <c r="W21" s="53"/>
      <c r="X21" s="53"/>
      <c r="Y21" s="53"/>
      <c r="AC21" s="236"/>
      <c r="AD21" s="236"/>
    </row>
    <row r="22" spans="1:47" ht="20.100000000000001" customHeight="1" x14ac:dyDescent="0.25">
      <c r="B22" s="12"/>
      <c r="C22" s="12"/>
      <c r="D22" s="12"/>
      <c r="E22" s="255" t="s">
        <v>73</v>
      </c>
      <c r="F22" s="256"/>
      <c r="G22" s="256"/>
      <c r="H22" s="256"/>
      <c r="I22" s="580">
        <v>3.45</v>
      </c>
      <c r="J22" s="580"/>
      <c r="K22" s="580"/>
      <c r="L22" s="581"/>
      <c r="O22" s="53"/>
      <c r="P22" s="253">
        <v>1.5</v>
      </c>
      <c r="Q22" s="53"/>
      <c r="R22" s="53"/>
      <c r="S22" s="53">
        <v>3.45</v>
      </c>
      <c r="T22" s="53"/>
      <c r="U22" s="53"/>
      <c r="V22" s="254">
        <v>4.49</v>
      </c>
      <c r="W22" s="53"/>
      <c r="X22" s="53"/>
      <c r="Y22" s="53"/>
      <c r="AC22" s="236"/>
      <c r="AD22" s="236"/>
    </row>
    <row r="23" spans="1:47" ht="20.100000000000001" customHeight="1" x14ac:dyDescent="0.25">
      <c r="B23" s="12"/>
      <c r="C23" s="12"/>
      <c r="D23" s="12"/>
      <c r="E23" s="255" t="s">
        <v>74</v>
      </c>
      <c r="F23" s="256"/>
      <c r="G23" s="256"/>
      <c r="H23" s="256"/>
      <c r="I23" s="561">
        <v>0.48</v>
      </c>
      <c r="J23" s="561"/>
      <c r="K23" s="561"/>
      <c r="L23" s="562"/>
      <c r="O23" s="53"/>
      <c r="P23" s="253">
        <v>0.3</v>
      </c>
      <c r="Q23" s="53"/>
      <c r="R23" s="53"/>
      <c r="S23" s="53">
        <v>0.48</v>
      </c>
      <c r="T23" s="53"/>
      <c r="U23" s="53"/>
      <c r="V23" s="254">
        <v>0.82</v>
      </c>
      <c r="W23" s="53"/>
      <c r="X23" s="53"/>
      <c r="Y23" s="53"/>
      <c r="AC23" s="236"/>
      <c r="AD23" s="236"/>
    </row>
    <row r="24" spans="1:47" ht="20.100000000000001" customHeight="1" x14ac:dyDescent="0.25">
      <c r="B24" s="12"/>
      <c r="C24" s="12"/>
      <c r="D24" s="12"/>
      <c r="E24" s="255" t="s">
        <v>75</v>
      </c>
      <c r="F24" s="256"/>
      <c r="G24" s="256"/>
      <c r="H24" s="256"/>
      <c r="I24" s="561">
        <v>0.85</v>
      </c>
      <c r="J24" s="561"/>
      <c r="K24" s="561"/>
      <c r="L24" s="562"/>
      <c r="O24" s="53"/>
      <c r="P24" s="253">
        <v>0.56000000000000005</v>
      </c>
      <c r="Q24" s="53"/>
      <c r="R24" s="53"/>
      <c r="S24" s="53">
        <v>0.85</v>
      </c>
      <c r="T24" s="53"/>
      <c r="U24" s="53"/>
      <c r="V24" s="254">
        <v>0.89</v>
      </c>
      <c r="W24" s="53"/>
      <c r="X24" s="53"/>
      <c r="Y24" s="53"/>
      <c r="AC24" s="236"/>
      <c r="AD24" s="236"/>
    </row>
    <row r="25" spans="1:47" ht="20.100000000000001" customHeight="1" x14ac:dyDescent="0.25">
      <c r="B25" s="12"/>
      <c r="C25" s="12"/>
      <c r="D25" s="12"/>
      <c r="E25" s="255" t="s">
        <v>76</v>
      </c>
      <c r="F25" s="256"/>
      <c r="G25" s="256"/>
      <c r="H25" s="256"/>
      <c r="I25" s="561">
        <v>0.85</v>
      </c>
      <c r="J25" s="561"/>
      <c r="K25" s="561"/>
      <c r="L25" s="562"/>
      <c r="O25" s="53"/>
      <c r="P25" s="253">
        <v>0.85</v>
      </c>
      <c r="Q25" s="53"/>
      <c r="R25" s="53"/>
      <c r="S25" s="53">
        <v>0.85</v>
      </c>
      <c r="T25" s="53"/>
      <c r="U25" s="53"/>
      <c r="V25" s="254">
        <v>1.1100000000000001</v>
      </c>
      <c r="W25" s="53"/>
      <c r="X25" s="53"/>
      <c r="Y25" s="53"/>
      <c r="AC25" s="236"/>
      <c r="AD25" s="236"/>
    </row>
    <row r="26" spans="1:47" ht="20.100000000000001" customHeight="1" x14ac:dyDescent="0.25">
      <c r="B26" s="12"/>
      <c r="C26" s="12"/>
      <c r="D26" s="12"/>
      <c r="E26" s="255" t="s">
        <v>77</v>
      </c>
      <c r="F26" s="256"/>
      <c r="G26" s="256"/>
      <c r="H26" s="256"/>
      <c r="I26" s="561">
        <v>5.1100000000000003</v>
      </c>
      <c r="J26" s="561"/>
      <c r="K26" s="561"/>
      <c r="L26" s="562"/>
      <c r="O26" s="53"/>
      <c r="P26" s="253">
        <v>3.5</v>
      </c>
      <c r="Q26" s="53"/>
      <c r="R26" s="53"/>
      <c r="S26" s="53">
        <v>5.1100000000000003</v>
      </c>
      <c r="T26" s="53"/>
      <c r="U26" s="53"/>
      <c r="V26" s="254">
        <v>6.22</v>
      </c>
      <c r="W26" s="53"/>
      <c r="X26" s="53"/>
      <c r="Y26" s="53"/>
      <c r="Z26" s="278"/>
      <c r="AA26" s="279"/>
      <c r="AB26" s="257"/>
      <c r="AC26" s="236"/>
      <c r="AD26" s="236"/>
    </row>
    <row r="27" spans="1:47" ht="20.100000000000001" customHeight="1" x14ac:dyDescent="0.25">
      <c r="B27" s="12"/>
      <c r="C27" s="12"/>
      <c r="D27" s="12"/>
      <c r="E27" s="255" t="s">
        <v>78</v>
      </c>
      <c r="F27" s="256"/>
      <c r="G27" s="256"/>
      <c r="H27" s="256"/>
      <c r="I27" s="561">
        <v>0.65</v>
      </c>
      <c r="J27" s="561"/>
      <c r="K27" s="561"/>
      <c r="L27" s="562"/>
      <c r="O27" s="53"/>
      <c r="P27" s="253">
        <v>0.65</v>
      </c>
      <c r="Q27" s="53"/>
      <c r="R27" s="53"/>
      <c r="S27" s="53">
        <v>0.65</v>
      </c>
      <c r="T27" s="53"/>
      <c r="U27" s="53"/>
      <c r="V27" s="254">
        <v>0.65</v>
      </c>
      <c r="W27" s="53"/>
      <c r="X27" s="53"/>
      <c r="Y27" s="53"/>
      <c r="AC27" s="236"/>
      <c r="AD27" s="236"/>
    </row>
    <row r="28" spans="1:47" ht="20.100000000000001" customHeight="1" x14ac:dyDescent="0.25">
      <c r="B28" s="12"/>
      <c r="C28" s="12"/>
      <c r="D28" s="12"/>
      <c r="E28" s="255" t="s">
        <v>79</v>
      </c>
      <c r="F28" s="256"/>
      <c r="G28" s="256"/>
      <c r="H28" s="256"/>
      <c r="I28" s="561">
        <v>3</v>
      </c>
      <c r="J28" s="561"/>
      <c r="K28" s="561"/>
      <c r="L28" s="562"/>
      <c r="O28" s="53"/>
      <c r="P28" s="253">
        <v>3</v>
      </c>
      <c r="Q28" s="53"/>
      <c r="R28" s="53"/>
      <c r="S28" s="53">
        <v>3</v>
      </c>
      <c r="T28" s="53"/>
      <c r="U28" s="53"/>
      <c r="V28" s="254">
        <v>3</v>
      </c>
      <c r="W28" s="53"/>
      <c r="X28" s="53"/>
      <c r="Y28" s="53"/>
      <c r="AC28" s="236"/>
      <c r="AD28" s="236"/>
    </row>
    <row r="29" spans="1:47" ht="20.100000000000001" customHeight="1" thickBot="1" x14ac:dyDescent="0.3">
      <c r="B29" s="12"/>
      <c r="C29" s="12"/>
      <c r="D29" s="12"/>
      <c r="E29" s="255" t="s">
        <v>80</v>
      </c>
      <c r="F29" s="256"/>
      <c r="G29" s="256"/>
      <c r="H29" s="256"/>
      <c r="I29" s="561"/>
      <c r="J29" s="561"/>
      <c r="K29" s="561"/>
      <c r="L29" s="562"/>
      <c r="O29" s="53"/>
      <c r="P29" s="258">
        <v>2</v>
      </c>
      <c r="Q29" s="259"/>
      <c r="R29" s="259"/>
      <c r="S29" s="259">
        <v>2</v>
      </c>
      <c r="T29" s="259"/>
      <c r="U29" s="259"/>
      <c r="V29" s="260">
        <v>5</v>
      </c>
      <c r="W29" s="53"/>
      <c r="X29" s="53"/>
      <c r="Y29" s="53"/>
      <c r="AC29" s="236"/>
      <c r="AD29" s="236"/>
    </row>
    <row r="30" spans="1:47" ht="20.100000000000001" customHeight="1" thickBot="1" x14ac:dyDescent="0.3">
      <c r="B30" s="12"/>
      <c r="C30" s="12"/>
      <c r="D30" s="12"/>
      <c r="E30" s="255" t="s">
        <v>84</v>
      </c>
      <c r="F30" s="256"/>
      <c r="G30" s="256"/>
      <c r="H30" s="256"/>
      <c r="I30" s="561">
        <v>4.5</v>
      </c>
      <c r="J30" s="561"/>
      <c r="K30" s="561"/>
      <c r="L30" s="56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AB30" s="261"/>
      <c r="AC30" s="236"/>
      <c r="AD30" s="236"/>
      <c r="AE30" s="236"/>
      <c r="AF30" s="236"/>
      <c r="AG30" s="236"/>
      <c r="AH30" s="236"/>
      <c r="AI30" s="236"/>
      <c r="AJ30" s="236"/>
    </row>
    <row r="31" spans="1:47" ht="25.5" customHeight="1" thickBot="1" x14ac:dyDescent="0.3">
      <c r="A31" s="54"/>
      <c r="B31" s="274"/>
      <c r="C31" s="262"/>
      <c r="D31" s="263"/>
      <c r="E31" s="264" t="s">
        <v>41</v>
      </c>
      <c r="F31" s="265"/>
      <c r="G31" s="265"/>
      <c r="H31" s="265"/>
      <c r="I31" s="563">
        <f>TRUNC((((((1+I22/100+I23/100+I24/100)*(1+I25/100)*(1+I26/100))/(1-(I27/100+I28/100+I29/100+I30/100)))-1)*100),2)</f>
        <v>20.92</v>
      </c>
      <c r="J31" s="563"/>
      <c r="K31" s="563"/>
      <c r="L31" s="564"/>
      <c r="M31" s="266"/>
      <c r="N31" s="266"/>
      <c r="O31" s="266"/>
      <c r="P31" s="565" t="s">
        <v>242</v>
      </c>
      <c r="Q31" s="566"/>
      <c r="R31" s="566"/>
      <c r="S31" s="566"/>
      <c r="T31" s="566"/>
      <c r="U31" s="566"/>
      <c r="V31" s="567"/>
      <c r="W31" s="266"/>
      <c r="X31" s="266"/>
      <c r="Y31" s="12"/>
      <c r="Z31" s="54"/>
      <c r="AB31" s="267"/>
      <c r="AC31" s="267"/>
      <c r="AD31" s="267"/>
      <c r="AE31" s="267"/>
      <c r="AF31" s="267"/>
      <c r="AG31" s="267"/>
      <c r="AH31" s="267"/>
      <c r="AI31" s="267"/>
      <c r="AJ31" s="267"/>
    </row>
    <row r="32" spans="1:47" ht="20.100000000000001" customHeight="1" thickBot="1" x14ac:dyDescent="0.3">
      <c r="A32" s="54"/>
      <c r="B32" s="274"/>
      <c r="C32" s="262"/>
      <c r="D32" s="263"/>
      <c r="E32" s="263"/>
      <c r="F32" s="263"/>
      <c r="G32" s="263"/>
      <c r="H32" s="263"/>
      <c r="I32" s="263"/>
      <c r="J32" s="263"/>
      <c r="K32" s="266"/>
      <c r="L32" s="266"/>
      <c r="M32" s="266"/>
      <c r="N32" s="266"/>
      <c r="O32" s="266"/>
      <c r="P32" s="258">
        <v>11.1</v>
      </c>
      <c r="Q32" s="259"/>
      <c r="R32" s="259"/>
      <c r="S32" s="259">
        <v>14.02</v>
      </c>
      <c r="T32" s="259"/>
      <c r="U32" s="259"/>
      <c r="V32" s="260">
        <v>16.8</v>
      </c>
      <c r="W32" s="266"/>
      <c r="X32" s="266"/>
      <c r="Y32" s="12"/>
      <c r="Z32" s="54"/>
      <c r="AB32" s="267"/>
      <c r="AC32" s="267"/>
      <c r="AD32" s="267"/>
      <c r="AE32" s="267"/>
      <c r="AF32" s="267"/>
      <c r="AG32" s="267"/>
      <c r="AH32" s="267"/>
      <c r="AI32" s="267"/>
      <c r="AJ32" s="267"/>
    </row>
    <row r="33" spans="1:36" ht="20.100000000000001" customHeight="1" x14ac:dyDescent="0.25">
      <c r="A33" s="54"/>
      <c r="B33" s="274"/>
      <c r="C33" s="262"/>
      <c r="D33" s="263"/>
      <c r="E33" s="263"/>
      <c r="F33" s="263"/>
      <c r="G33" s="263"/>
      <c r="H33" s="263"/>
      <c r="I33" s="263"/>
      <c r="J33" s="263"/>
      <c r="K33" s="266"/>
      <c r="L33" s="266"/>
      <c r="M33" s="266"/>
      <c r="N33" s="266"/>
      <c r="O33" s="266"/>
      <c r="P33" s="559"/>
      <c r="Q33" s="559"/>
      <c r="R33" s="559"/>
      <c r="S33" s="559"/>
      <c r="T33" s="559"/>
      <c r="U33" s="559"/>
      <c r="V33" s="559"/>
      <c r="W33" s="266"/>
      <c r="X33" s="266"/>
      <c r="Y33" s="12"/>
      <c r="Z33" s="54"/>
      <c r="AB33" s="267"/>
      <c r="AC33" s="267"/>
      <c r="AD33" s="267"/>
      <c r="AE33" s="267"/>
      <c r="AF33" s="267"/>
      <c r="AG33" s="267"/>
      <c r="AH33" s="267"/>
      <c r="AI33" s="267"/>
      <c r="AJ33" s="267"/>
    </row>
    <row r="34" spans="1:36" ht="23.1" customHeight="1" x14ac:dyDescent="0.25">
      <c r="B34" s="568" t="s">
        <v>85</v>
      </c>
      <c r="C34" s="568"/>
      <c r="D34" s="568"/>
      <c r="E34" s="568"/>
      <c r="F34" s="568"/>
      <c r="G34" s="568"/>
      <c r="H34" s="568"/>
      <c r="I34" s="568"/>
      <c r="J34" s="568"/>
      <c r="K34" s="568"/>
      <c r="L34" s="568"/>
      <c r="M34" s="568"/>
      <c r="N34" s="568"/>
      <c r="O34" s="568"/>
      <c r="P34" s="568"/>
      <c r="Q34" s="568"/>
      <c r="R34" s="568"/>
      <c r="S34" s="568"/>
      <c r="T34" s="568"/>
      <c r="U34" s="568"/>
      <c r="V34" s="568"/>
      <c r="W34" s="568"/>
      <c r="X34" s="568"/>
      <c r="Y34" s="568"/>
      <c r="AB34" s="236"/>
      <c r="AC34" s="236"/>
      <c r="AD34" s="268"/>
      <c r="AE34" s="269"/>
      <c r="AF34" s="236"/>
      <c r="AG34" s="236"/>
      <c r="AH34" s="236"/>
      <c r="AI34" s="236"/>
      <c r="AJ34" s="236"/>
    </row>
    <row r="35" spans="1:36" ht="9.9499999999999993" customHeight="1" x14ac:dyDescent="0.25"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AB35" s="236"/>
      <c r="AC35" s="236"/>
      <c r="AD35" s="236"/>
      <c r="AE35" s="236"/>
      <c r="AF35" s="236"/>
      <c r="AG35" s="236"/>
      <c r="AH35" s="236"/>
      <c r="AI35" s="236"/>
      <c r="AJ35" s="236"/>
    </row>
    <row r="36" spans="1:36" ht="23.1" customHeight="1" x14ac:dyDescent="0.25">
      <c r="B36" s="556" t="s">
        <v>86</v>
      </c>
      <c r="C36" s="556"/>
      <c r="D36" s="556"/>
      <c r="E36" s="556"/>
      <c r="F36" s="556"/>
      <c r="G36" s="556"/>
      <c r="H36" s="556"/>
      <c r="I36" s="556"/>
      <c r="J36" s="556"/>
      <c r="K36" s="556"/>
      <c r="L36" s="556"/>
      <c r="M36" s="556"/>
      <c r="N36" s="556"/>
      <c r="O36" s="556"/>
      <c r="P36" s="556"/>
      <c r="Q36" s="556"/>
      <c r="R36" s="556"/>
      <c r="S36" s="556"/>
      <c r="T36" s="556"/>
      <c r="U36" s="556"/>
      <c r="V36" s="556"/>
      <c r="W36" s="556"/>
      <c r="X36" s="556"/>
      <c r="Y36" s="556"/>
      <c r="AB36" s="236"/>
      <c r="AC36" s="236"/>
      <c r="AD36" s="268"/>
      <c r="AE36" s="236"/>
      <c r="AF36" s="236"/>
      <c r="AG36" s="236"/>
      <c r="AH36" s="236"/>
      <c r="AI36" s="236"/>
      <c r="AJ36" s="236"/>
    </row>
    <row r="37" spans="1:36" ht="23.1" customHeight="1" x14ac:dyDescent="0.25">
      <c r="B37" s="557"/>
      <c r="C37" s="557"/>
      <c r="D37" s="557"/>
      <c r="E37" s="557"/>
      <c r="F37" s="557"/>
      <c r="G37" s="557"/>
      <c r="H37" s="557"/>
      <c r="I37" s="557"/>
      <c r="J37" s="557"/>
      <c r="K37" s="557"/>
      <c r="L37" s="557"/>
      <c r="M37" s="557"/>
      <c r="N37" s="557"/>
      <c r="O37" s="557"/>
      <c r="P37" s="557"/>
      <c r="Q37" s="557"/>
      <c r="R37" s="557"/>
      <c r="S37" s="557"/>
      <c r="T37" s="557"/>
      <c r="U37" s="557"/>
      <c r="V37" s="557"/>
      <c r="W37" s="557"/>
      <c r="X37" s="557"/>
      <c r="Y37" s="557"/>
      <c r="AB37" s="236"/>
      <c r="AC37" s="236"/>
      <c r="AD37" s="236"/>
      <c r="AE37" s="236"/>
      <c r="AF37" s="236"/>
      <c r="AG37" s="236"/>
      <c r="AH37" s="236"/>
      <c r="AI37" s="236"/>
      <c r="AJ37" s="236"/>
    </row>
    <row r="38" spans="1:36" ht="23.1" customHeight="1" x14ac:dyDescent="0.25">
      <c r="B38" s="275"/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275"/>
      <c r="N38" s="275"/>
      <c r="O38" s="275"/>
      <c r="P38" s="275"/>
      <c r="Q38" s="275"/>
      <c r="R38" s="275"/>
      <c r="S38" s="275"/>
      <c r="T38" s="275"/>
      <c r="U38" s="275"/>
      <c r="V38" s="275"/>
      <c r="W38" s="275"/>
      <c r="X38" s="275"/>
      <c r="Y38" s="275"/>
    </row>
    <row r="39" spans="1:36" ht="23.1" customHeight="1" x14ac:dyDescent="0.25">
      <c r="A39" s="54"/>
      <c r="B39" s="274" t="s">
        <v>88</v>
      </c>
      <c r="C39" s="270"/>
      <c r="D39" s="270"/>
      <c r="E39" s="270"/>
      <c r="F39" s="270"/>
      <c r="G39" s="270"/>
      <c r="H39" s="270"/>
      <c r="I39" s="270"/>
      <c r="J39" s="262"/>
      <c r="K39" s="262"/>
      <c r="L39" s="262"/>
      <c r="M39" s="271"/>
      <c r="N39" s="271"/>
      <c r="O39" s="27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54"/>
    </row>
    <row r="40" spans="1:36" ht="23.1" customHeight="1" x14ac:dyDescent="0.25">
      <c r="A40" s="54"/>
      <c r="B40" s="274" t="s">
        <v>89</v>
      </c>
      <c r="C40" s="262"/>
      <c r="D40" s="263"/>
      <c r="E40" s="263"/>
      <c r="F40" s="263"/>
      <c r="G40" s="263"/>
      <c r="H40" s="263"/>
      <c r="I40" s="263"/>
      <c r="J40" s="263"/>
      <c r="K40" s="266"/>
      <c r="L40" s="266"/>
      <c r="M40" s="266"/>
      <c r="N40" s="266"/>
      <c r="O40" s="266"/>
      <c r="P40" s="266"/>
      <c r="Q40" s="266"/>
      <c r="R40" s="266"/>
      <c r="S40" s="266"/>
      <c r="T40" s="266"/>
      <c r="U40" s="266"/>
      <c r="V40" s="266"/>
      <c r="W40" s="266"/>
      <c r="X40" s="266"/>
      <c r="Y40" s="12"/>
      <c r="Z40" s="54"/>
      <c r="AB40" s="267"/>
      <c r="AC40" s="267"/>
      <c r="AD40" s="267"/>
      <c r="AE40" s="267"/>
      <c r="AF40" s="267"/>
      <c r="AG40" s="267"/>
      <c r="AH40" s="267"/>
      <c r="AI40" s="267"/>
      <c r="AJ40" s="267"/>
    </row>
    <row r="41" spans="1:36" ht="23.1" customHeight="1" x14ac:dyDescent="0.25">
      <c r="A41" s="54"/>
      <c r="B41" s="274" t="s">
        <v>90</v>
      </c>
      <c r="C41" s="262"/>
      <c r="D41" s="263"/>
      <c r="E41" s="263"/>
      <c r="F41" s="263"/>
      <c r="G41" s="263"/>
      <c r="H41" s="263"/>
      <c r="I41" s="263"/>
      <c r="J41" s="263"/>
      <c r="K41" s="266"/>
      <c r="L41" s="266"/>
      <c r="M41" s="266"/>
      <c r="N41" s="266"/>
      <c r="O41" s="266"/>
      <c r="P41" s="266"/>
      <c r="Q41" s="266"/>
      <c r="R41" s="266"/>
      <c r="S41" s="266"/>
      <c r="T41" s="266"/>
      <c r="U41" s="266"/>
      <c r="V41" s="266"/>
      <c r="W41" s="266"/>
      <c r="X41" s="266"/>
      <c r="Y41" s="12"/>
      <c r="Z41" s="54"/>
      <c r="AB41" s="267"/>
      <c r="AC41" s="267"/>
      <c r="AD41" s="267"/>
      <c r="AE41" s="267"/>
      <c r="AF41" s="267"/>
      <c r="AG41" s="267"/>
      <c r="AH41" s="267"/>
      <c r="AI41" s="267"/>
      <c r="AJ41" s="267"/>
    </row>
    <row r="42" spans="1:36" ht="23.1" customHeight="1" x14ac:dyDescent="0.25">
      <c r="A42" s="54"/>
      <c r="B42" s="274" t="s">
        <v>91</v>
      </c>
      <c r="C42" s="270"/>
      <c r="D42" s="270"/>
      <c r="E42" s="270"/>
      <c r="F42" s="270"/>
      <c r="G42" s="270"/>
      <c r="H42" s="270"/>
      <c r="I42" s="270"/>
      <c r="J42" s="262"/>
      <c r="K42" s="262"/>
      <c r="L42" s="262"/>
      <c r="M42" s="271"/>
      <c r="N42" s="271"/>
      <c r="O42" s="271"/>
      <c r="P42" s="272"/>
      <c r="Q42" s="272"/>
      <c r="R42" s="272"/>
      <c r="S42" s="272"/>
      <c r="T42" s="272"/>
      <c r="U42" s="272"/>
      <c r="V42" s="272"/>
      <c r="W42" s="272"/>
      <c r="X42" s="272"/>
      <c r="Y42" s="272"/>
      <c r="Z42" s="54"/>
    </row>
    <row r="43" spans="1:36" ht="23.1" customHeight="1" x14ac:dyDescent="0.25">
      <c r="A43" s="54"/>
      <c r="B43" s="274" t="s">
        <v>92</v>
      </c>
      <c r="C43" s="262"/>
      <c r="D43" s="263"/>
      <c r="E43" s="263"/>
      <c r="F43" s="263"/>
      <c r="G43" s="263"/>
      <c r="H43" s="263"/>
      <c r="I43" s="263"/>
      <c r="J43" s="263"/>
      <c r="K43" s="266"/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12"/>
      <c r="Z43" s="54"/>
      <c r="AB43" s="267"/>
      <c r="AC43" s="267"/>
      <c r="AD43" s="267"/>
      <c r="AE43" s="267"/>
      <c r="AF43" s="267"/>
      <c r="AG43" s="267"/>
      <c r="AH43" s="267"/>
      <c r="AI43" s="267"/>
      <c r="AJ43" s="267"/>
    </row>
    <row r="44" spans="1:36" ht="23.1" customHeight="1" x14ac:dyDescent="0.25">
      <c r="A44" s="54"/>
      <c r="B44" s="274" t="s">
        <v>93</v>
      </c>
      <c r="C44" s="262"/>
      <c r="D44" s="263"/>
      <c r="E44" s="263"/>
      <c r="F44" s="263"/>
      <c r="G44" s="263"/>
      <c r="H44" s="263"/>
      <c r="I44" s="263"/>
      <c r="J44" s="263"/>
      <c r="K44" s="266"/>
      <c r="L44" s="266"/>
      <c r="M44" s="266"/>
      <c r="N44" s="266"/>
      <c r="O44" s="266"/>
      <c r="P44" s="266"/>
      <c r="Q44" s="266"/>
      <c r="R44" s="266"/>
      <c r="S44" s="266"/>
      <c r="T44" s="266"/>
      <c r="U44" s="266"/>
      <c r="V44" s="266"/>
      <c r="W44" s="266"/>
      <c r="X44" s="266"/>
      <c r="Y44" s="12"/>
      <c r="Z44" s="54"/>
      <c r="AB44" s="267"/>
      <c r="AC44" s="267"/>
      <c r="AD44" s="267"/>
      <c r="AE44" s="267"/>
      <c r="AF44" s="267"/>
      <c r="AG44" s="267"/>
      <c r="AH44" s="267"/>
      <c r="AI44" s="267"/>
      <c r="AJ44" s="267"/>
    </row>
    <row r="45" spans="1:36" ht="23.1" customHeight="1" x14ac:dyDescent="0.25">
      <c r="A45" s="54"/>
      <c r="B45" s="262"/>
      <c r="C45" s="262"/>
      <c r="D45" s="263"/>
      <c r="E45" s="263"/>
      <c r="F45" s="263"/>
      <c r="G45" s="263"/>
      <c r="H45" s="263"/>
      <c r="I45" s="263"/>
      <c r="J45" s="263"/>
      <c r="K45" s="266"/>
      <c r="L45" s="266"/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12"/>
      <c r="Z45" s="54"/>
      <c r="AB45" s="267"/>
      <c r="AC45" s="267"/>
      <c r="AD45" s="267"/>
      <c r="AE45" s="267"/>
      <c r="AF45" s="267"/>
      <c r="AG45" s="267"/>
      <c r="AH45" s="267"/>
      <c r="AI45" s="267"/>
      <c r="AJ45" s="267"/>
    </row>
    <row r="46" spans="1:36" s="54" customFormat="1" ht="23.1" customHeight="1" x14ac:dyDescent="0.25">
      <c r="B46" s="558" t="s">
        <v>42</v>
      </c>
      <c r="C46" s="558"/>
      <c r="D46" s="558"/>
      <c r="E46" s="558"/>
      <c r="F46" s="558"/>
      <c r="G46" s="558"/>
      <c r="H46" s="558"/>
      <c r="I46" s="558"/>
      <c r="J46" s="558"/>
      <c r="K46" s="558"/>
      <c r="L46" s="558"/>
      <c r="M46" s="558"/>
      <c r="N46" s="558"/>
      <c r="O46" s="558"/>
      <c r="P46" s="558"/>
      <c r="Q46" s="558"/>
      <c r="R46" s="558"/>
      <c r="S46" s="558"/>
      <c r="T46" s="558"/>
      <c r="U46" s="558"/>
      <c r="V46" s="558"/>
      <c r="W46" s="558"/>
      <c r="X46" s="558"/>
      <c r="Y46" s="558"/>
      <c r="Z46" s="277"/>
      <c r="AB46" s="273"/>
      <c r="AC46" s="273"/>
      <c r="AD46" s="273"/>
      <c r="AE46" s="273"/>
      <c r="AF46" s="273"/>
      <c r="AG46" s="273"/>
      <c r="AH46" s="273"/>
      <c r="AI46" s="273"/>
      <c r="AJ46" s="273"/>
    </row>
    <row r="47" spans="1:36" s="54" customFormat="1" ht="23.1" customHeight="1" x14ac:dyDescent="0.25">
      <c r="B47" s="557" t="str">
        <f>"Declaro para os devidos fins que, conforme legislação tributária do município de "&amp;G14&amp;", a base de cálculo do ISS para "&amp;G15&amp;", é de "&amp;(G16*100)&amp;"%, com a respectiva alíquota de "&amp;ROUND(K16*100,2)&amp;"% sobre o valor da obra."</f>
        <v>Declaro para os devidos fins que, conforme legislação tributária do município de TERESINA - PI, a base de cálculo do ISS para Construção de Edifícios e Reformas (Quadras, unidades habitacionais, escolas, restaurantes, etc), é de 60%, com a respectiva alíquota de 3% sobre o valor da obra.</v>
      </c>
      <c r="C47" s="557"/>
      <c r="D47" s="557"/>
      <c r="E47" s="557"/>
      <c r="F47" s="557"/>
      <c r="G47" s="557"/>
      <c r="H47" s="557"/>
      <c r="I47" s="557"/>
      <c r="J47" s="557"/>
      <c r="K47" s="557"/>
      <c r="L47" s="557"/>
      <c r="M47" s="557"/>
      <c r="N47" s="557"/>
      <c r="O47" s="557"/>
      <c r="P47" s="557"/>
      <c r="Q47" s="557"/>
      <c r="R47" s="557"/>
      <c r="S47" s="557"/>
      <c r="T47" s="557"/>
      <c r="U47" s="557"/>
      <c r="V47" s="557"/>
      <c r="W47" s="557"/>
      <c r="X47" s="557"/>
      <c r="Y47" s="557"/>
      <c r="Z47" s="277"/>
      <c r="AB47" s="273"/>
      <c r="AC47" s="273"/>
      <c r="AD47" s="273"/>
      <c r="AE47" s="273"/>
      <c r="AF47" s="273"/>
      <c r="AG47" s="273"/>
      <c r="AH47" s="273"/>
      <c r="AI47" s="273"/>
      <c r="AJ47" s="273"/>
    </row>
    <row r="48" spans="1:36" s="54" customFormat="1" ht="23.1" customHeight="1" x14ac:dyDescent="0.25">
      <c r="B48" s="557"/>
      <c r="C48" s="557"/>
      <c r="D48" s="557"/>
      <c r="E48" s="557"/>
      <c r="F48" s="557"/>
      <c r="G48" s="557"/>
      <c r="H48" s="557"/>
      <c r="I48" s="557"/>
      <c r="J48" s="557"/>
      <c r="K48" s="557"/>
      <c r="L48" s="557"/>
      <c r="M48" s="557"/>
      <c r="N48" s="557"/>
      <c r="O48" s="557"/>
      <c r="P48" s="557"/>
      <c r="Q48" s="557"/>
      <c r="R48" s="557"/>
      <c r="S48" s="557"/>
      <c r="T48" s="557"/>
      <c r="U48" s="557"/>
      <c r="V48" s="557"/>
      <c r="W48" s="557"/>
      <c r="X48" s="557"/>
      <c r="Y48" s="557"/>
      <c r="Z48" s="277"/>
      <c r="AB48" s="273"/>
      <c r="AC48" s="273"/>
      <c r="AD48" s="273"/>
      <c r="AE48" s="273"/>
      <c r="AF48" s="273"/>
      <c r="AG48" s="273"/>
      <c r="AH48" s="273"/>
      <c r="AI48" s="273"/>
      <c r="AJ48" s="273"/>
    </row>
    <row r="49" spans="2:36" s="54" customFormat="1" ht="23.1" customHeight="1" x14ac:dyDescent="0.25">
      <c r="B49" s="557"/>
      <c r="C49" s="557"/>
      <c r="D49" s="557"/>
      <c r="E49" s="557"/>
      <c r="F49" s="557"/>
      <c r="G49" s="557"/>
      <c r="H49" s="557"/>
      <c r="I49" s="557"/>
      <c r="J49" s="557"/>
      <c r="K49" s="557"/>
      <c r="L49" s="557"/>
      <c r="M49" s="557"/>
      <c r="N49" s="557"/>
      <c r="O49" s="557"/>
      <c r="P49" s="557"/>
      <c r="Q49" s="557"/>
      <c r="R49" s="557"/>
      <c r="S49" s="557"/>
      <c r="T49" s="557"/>
      <c r="U49" s="557"/>
      <c r="V49" s="557"/>
      <c r="W49" s="557"/>
      <c r="X49" s="557"/>
      <c r="Y49" s="557"/>
      <c r="Z49" s="277"/>
      <c r="AB49" s="273"/>
      <c r="AC49" s="273"/>
      <c r="AD49" s="273"/>
      <c r="AE49" s="273"/>
      <c r="AF49" s="273"/>
      <c r="AG49" s="273"/>
      <c r="AH49" s="273"/>
      <c r="AI49" s="273"/>
      <c r="AJ49" s="273"/>
    </row>
    <row r="50" spans="2:36" s="54" customFormat="1" ht="12.75" customHeight="1" x14ac:dyDescent="0.25">
      <c r="B50" s="272"/>
      <c r="C50" s="272"/>
      <c r="D50" s="272"/>
      <c r="E50" s="272"/>
      <c r="F50" s="272"/>
      <c r="G50" s="272"/>
      <c r="H50" s="272"/>
      <c r="I50" s="272"/>
      <c r="J50" s="272"/>
      <c r="K50" s="272"/>
      <c r="L50" s="272"/>
      <c r="M50" s="272"/>
      <c r="N50" s="272"/>
      <c r="O50" s="272"/>
      <c r="P50" s="272"/>
      <c r="Q50" s="272"/>
      <c r="R50" s="272"/>
      <c r="S50" s="272"/>
      <c r="T50" s="272"/>
      <c r="U50" s="272"/>
      <c r="V50" s="272"/>
      <c r="W50" s="272"/>
      <c r="X50" s="272"/>
      <c r="Y50" s="272"/>
      <c r="Z50" s="277"/>
      <c r="AB50" s="273"/>
      <c r="AC50" s="273"/>
      <c r="AD50" s="273"/>
      <c r="AE50" s="273"/>
      <c r="AF50" s="273"/>
      <c r="AG50" s="273"/>
      <c r="AH50" s="273"/>
      <c r="AI50" s="273"/>
      <c r="AJ50" s="273"/>
    </row>
    <row r="51" spans="2:36" s="54" customFormat="1" x14ac:dyDescent="0.25">
      <c r="B51" s="272"/>
      <c r="C51" s="272"/>
      <c r="D51" s="272"/>
      <c r="E51" s="272"/>
      <c r="F51" s="272"/>
      <c r="G51" s="272"/>
      <c r="H51" s="272"/>
      <c r="I51" s="272"/>
      <c r="J51" s="272"/>
      <c r="K51" s="272"/>
      <c r="L51" s="272"/>
      <c r="M51" s="272"/>
      <c r="N51" s="272"/>
      <c r="O51" s="272"/>
      <c r="P51" s="272"/>
      <c r="Q51" s="272"/>
      <c r="R51" s="272"/>
      <c r="S51" s="272"/>
      <c r="T51" s="272"/>
      <c r="U51" s="272"/>
      <c r="V51" s="272"/>
      <c r="W51" s="272"/>
      <c r="X51" s="272"/>
      <c r="Y51" s="272"/>
      <c r="Z51" s="277"/>
      <c r="AB51" s="273"/>
      <c r="AC51" s="273"/>
      <c r="AD51" s="273"/>
      <c r="AE51" s="273"/>
      <c r="AF51" s="273"/>
      <c r="AG51" s="273"/>
      <c r="AH51" s="273"/>
      <c r="AI51" s="273"/>
      <c r="AJ51" s="273"/>
    </row>
    <row r="52" spans="2:36" s="54" customFormat="1" x14ac:dyDescent="0.25">
      <c r="B52" s="272"/>
      <c r="C52" s="272"/>
      <c r="D52" s="272"/>
      <c r="E52" s="272"/>
      <c r="F52" s="272"/>
      <c r="G52" s="272"/>
      <c r="H52" s="272"/>
      <c r="I52" s="272"/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7"/>
      <c r="AB52" s="273"/>
      <c r="AC52" s="273"/>
      <c r="AD52" s="273"/>
      <c r="AE52" s="273"/>
      <c r="AF52" s="273"/>
      <c r="AG52" s="273"/>
      <c r="AH52" s="273"/>
      <c r="AI52" s="273"/>
      <c r="AJ52" s="273"/>
    </row>
    <row r="53" spans="2:36" s="54" customFormat="1" x14ac:dyDescent="0.25">
      <c r="B53" s="272"/>
      <c r="C53" s="272"/>
      <c r="D53" s="272"/>
      <c r="E53" s="272"/>
      <c r="F53" s="272"/>
      <c r="G53" s="272"/>
      <c r="H53" s="272"/>
      <c r="I53" s="272"/>
      <c r="J53" s="272"/>
      <c r="K53" s="272"/>
      <c r="L53" s="272"/>
      <c r="M53" s="272"/>
      <c r="N53" s="272"/>
      <c r="O53" s="272"/>
      <c r="P53" s="272"/>
      <c r="Q53" s="272"/>
      <c r="R53" s="272"/>
      <c r="S53" s="272"/>
      <c r="T53" s="272"/>
      <c r="U53" s="272"/>
      <c r="V53" s="272"/>
      <c r="W53" s="272"/>
      <c r="X53" s="272"/>
      <c r="Y53" s="272"/>
      <c r="Z53" s="277"/>
      <c r="AB53" s="273"/>
      <c r="AC53" s="273"/>
      <c r="AD53" s="273"/>
      <c r="AE53" s="273"/>
      <c r="AF53" s="273"/>
      <c r="AG53" s="273"/>
      <c r="AH53" s="273"/>
      <c r="AI53" s="273"/>
      <c r="AJ53" s="273"/>
    </row>
    <row r="54" spans="2:36" s="54" customFormat="1" x14ac:dyDescent="0.25">
      <c r="B54" s="272"/>
      <c r="C54" s="272"/>
      <c r="D54" s="272"/>
      <c r="E54" s="272"/>
      <c r="F54" s="272"/>
      <c r="G54" s="272"/>
      <c r="H54" s="272"/>
      <c r="I54" s="272"/>
      <c r="J54" s="272"/>
      <c r="K54" s="272"/>
      <c r="L54" s="272"/>
      <c r="M54" s="272"/>
      <c r="N54" s="272"/>
      <c r="O54" s="272"/>
      <c r="P54" s="272"/>
      <c r="Q54" s="272"/>
      <c r="R54" s="272"/>
      <c r="S54" s="272"/>
      <c r="T54" s="272"/>
      <c r="U54" s="272"/>
      <c r="V54" s="272"/>
      <c r="W54" s="272"/>
      <c r="X54" s="272"/>
      <c r="Y54" s="272"/>
      <c r="Z54" s="277"/>
      <c r="AB54" s="273"/>
      <c r="AC54" s="273"/>
      <c r="AD54" s="273"/>
      <c r="AE54" s="273"/>
      <c r="AF54" s="273"/>
      <c r="AG54" s="273"/>
      <c r="AH54" s="273"/>
      <c r="AI54" s="273"/>
      <c r="AJ54" s="273"/>
    </row>
    <row r="55" spans="2:36" s="54" customFormat="1" x14ac:dyDescent="0.25">
      <c r="B55" s="272"/>
      <c r="C55" s="272"/>
      <c r="D55" s="272"/>
      <c r="E55" s="272"/>
      <c r="F55" s="272"/>
      <c r="G55" s="272"/>
      <c r="H55" s="272"/>
      <c r="I55" s="272"/>
      <c r="J55" s="272"/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7"/>
      <c r="AB55" s="273"/>
      <c r="AC55" s="273"/>
      <c r="AD55" s="273"/>
      <c r="AE55" s="273"/>
      <c r="AF55" s="273"/>
      <c r="AG55" s="273"/>
      <c r="AH55" s="273"/>
      <c r="AI55" s="273"/>
      <c r="AJ55" s="273"/>
    </row>
    <row r="56" spans="2:36" s="54" customFormat="1" x14ac:dyDescent="0.25">
      <c r="B56" s="272"/>
      <c r="C56" s="272"/>
      <c r="D56" s="272"/>
      <c r="E56" s="272"/>
      <c r="F56" s="272"/>
      <c r="G56" s="272"/>
      <c r="H56" s="272"/>
      <c r="I56" s="272"/>
      <c r="J56" s="272"/>
      <c r="K56" s="272"/>
      <c r="L56" s="272"/>
      <c r="M56" s="272"/>
      <c r="N56" s="272"/>
      <c r="O56" s="272"/>
      <c r="P56" s="272"/>
      <c r="Q56" s="272"/>
      <c r="R56" s="272"/>
      <c r="S56" s="272"/>
      <c r="T56" s="272"/>
      <c r="U56" s="272"/>
      <c r="V56" s="272"/>
      <c r="W56" s="272"/>
      <c r="X56" s="272"/>
      <c r="Y56" s="272"/>
      <c r="Z56" s="277"/>
      <c r="AB56" s="273"/>
      <c r="AC56" s="273"/>
      <c r="AD56" s="273"/>
      <c r="AE56" s="273"/>
      <c r="AF56" s="273"/>
      <c r="AG56" s="273"/>
      <c r="AH56" s="273"/>
      <c r="AI56" s="273"/>
      <c r="AJ56" s="273"/>
    </row>
    <row r="57" spans="2:36" s="54" customFormat="1" x14ac:dyDescent="0.25">
      <c r="B57" s="272"/>
      <c r="C57" s="272"/>
      <c r="D57" s="272"/>
      <c r="E57" s="272"/>
      <c r="F57" s="272"/>
      <c r="G57" s="272"/>
      <c r="H57" s="272"/>
      <c r="I57" s="272"/>
      <c r="J57" s="272"/>
      <c r="K57" s="272"/>
      <c r="L57" s="272"/>
      <c r="M57" s="272"/>
      <c r="N57" s="272"/>
      <c r="O57" s="272"/>
      <c r="P57" s="272"/>
      <c r="Q57" s="272"/>
      <c r="R57" s="272"/>
      <c r="S57" s="272"/>
      <c r="T57" s="272"/>
      <c r="U57" s="272"/>
      <c r="V57" s="272"/>
      <c r="W57" s="272"/>
      <c r="X57" s="272"/>
      <c r="Y57" s="272"/>
      <c r="Z57" s="277"/>
      <c r="AB57" s="273"/>
      <c r="AC57" s="273"/>
      <c r="AD57" s="273"/>
      <c r="AE57" s="273"/>
      <c r="AF57" s="273"/>
      <c r="AG57" s="273"/>
      <c r="AH57" s="273"/>
      <c r="AI57" s="273"/>
      <c r="AJ57" s="273"/>
    </row>
    <row r="58" spans="2:36" s="54" customFormat="1" x14ac:dyDescent="0.25">
      <c r="B58" s="272"/>
      <c r="C58" s="272"/>
      <c r="D58" s="272"/>
      <c r="E58" s="272"/>
      <c r="F58" s="272"/>
      <c r="G58" s="272"/>
      <c r="H58" s="272"/>
      <c r="I58" s="272"/>
      <c r="J58" s="272"/>
      <c r="K58" s="272"/>
      <c r="L58" s="272"/>
      <c r="M58" s="272"/>
      <c r="N58" s="272"/>
      <c r="O58" s="272"/>
      <c r="P58" s="272"/>
      <c r="Q58" s="272"/>
      <c r="R58" s="272"/>
      <c r="S58" s="272"/>
      <c r="T58" s="272"/>
      <c r="U58" s="272"/>
      <c r="V58" s="272"/>
      <c r="W58" s="272"/>
      <c r="X58" s="272"/>
      <c r="Y58" s="272"/>
      <c r="Z58" s="277"/>
      <c r="AB58" s="273"/>
      <c r="AC58" s="273"/>
      <c r="AD58" s="273"/>
      <c r="AE58" s="273"/>
      <c r="AF58" s="273"/>
      <c r="AG58" s="273"/>
      <c r="AH58" s="273"/>
      <c r="AI58" s="273"/>
      <c r="AJ58" s="273"/>
    </row>
    <row r="59" spans="2:36" s="54" customFormat="1" x14ac:dyDescent="0.25">
      <c r="B59" s="272"/>
      <c r="C59" s="272"/>
      <c r="D59" s="272"/>
      <c r="E59" s="272"/>
      <c r="F59" s="272"/>
      <c r="G59" s="272"/>
      <c r="H59" s="272"/>
      <c r="I59" s="272"/>
      <c r="J59" s="272"/>
      <c r="K59" s="272"/>
      <c r="L59" s="272"/>
      <c r="M59" s="272"/>
      <c r="N59" s="272"/>
      <c r="O59" s="272"/>
      <c r="P59" s="272"/>
      <c r="Q59" s="272"/>
      <c r="R59" s="272"/>
      <c r="S59" s="272"/>
      <c r="T59" s="272"/>
      <c r="U59" s="272"/>
      <c r="V59" s="272"/>
      <c r="W59" s="272"/>
      <c r="X59" s="272"/>
      <c r="Y59" s="272"/>
      <c r="Z59" s="277"/>
      <c r="AB59" s="273"/>
      <c r="AC59" s="273"/>
      <c r="AD59" s="273"/>
      <c r="AE59" s="273"/>
      <c r="AF59" s="273"/>
      <c r="AG59" s="273"/>
      <c r="AH59" s="273"/>
      <c r="AI59" s="273"/>
      <c r="AJ59" s="273"/>
    </row>
    <row r="60" spans="2:36" s="54" customFormat="1" x14ac:dyDescent="0.25">
      <c r="B60" s="272"/>
      <c r="C60" s="272"/>
      <c r="D60" s="272"/>
      <c r="E60" s="272"/>
      <c r="F60" s="272"/>
      <c r="G60" s="272"/>
      <c r="H60" s="272"/>
      <c r="I60" s="272"/>
      <c r="J60" s="272"/>
      <c r="K60" s="272"/>
      <c r="L60" s="272"/>
      <c r="M60" s="272"/>
      <c r="N60" s="272"/>
      <c r="O60" s="272"/>
      <c r="P60" s="272"/>
      <c r="Q60" s="272"/>
      <c r="R60" s="272"/>
      <c r="S60" s="272"/>
      <c r="T60" s="272"/>
      <c r="U60" s="272"/>
      <c r="V60" s="272"/>
      <c r="W60" s="272"/>
      <c r="X60" s="272"/>
      <c r="Y60" s="272"/>
      <c r="Z60" s="277"/>
      <c r="AB60" s="273"/>
      <c r="AC60" s="273"/>
      <c r="AD60" s="273"/>
      <c r="AE60" s="273"/>
      <c r="AF60" s="273"/>
      <c r="AG60" s="273"/>
      <c r="AH60" s="273"/>
      <c r="AI60" s="273"/>
      <c r="AJ60" s="273"/>
    </row>
    <row r="61" spans="2:36" s="54" customFormat="1" x14ac:dyDescent="0.25">
      <c r="B61" s="272"/>
      <c r="C61" s="272"/>
      <c r="D61" s="272"/>
      <c r="E61" s="272"/>
      <c r="F61" s="272"/>
      <c r="G61" s="272"/>
      <c r="H61" s="272"/>
      <c r="I61" s="272"/>
      <c r="J61" s="272"/>
      <c r="K61" s="272"/>
      <c r="L61" s="272"/>
      <c r="M61" s="272"/>
      <c r="N61" s="272"/>
      <c r="O61" s="272"/>
      <c r="P61" s="272"/>
      <c r="Q61" s="272"/>
      <c r="R61" s="272"/>
      <c r="S61" s="272"/>
      <c r="T61" s="272"/>
      <c r="U61" s="272"/>
      <c r="V61" s="272"/>
      <c r="W61" s="272"/>
      <c r="X61" s="272"/>
      <c r="Y61" s="272"/>
      <c r="Z61" s="277"/>
      <c r="AB61" s="273"/>
      <c r="AC61" s="273"/>
      <c r="AD61" s="273"/>
      <c r="AE61" s="273"/>
      <c r="AF61" s="273"/>
      <c r="AG61" s="273"/>
      <c r="AH61" s="273"/>
      <c r="AI61" s="273"/>
      <c r="AJ61" s="273"/>
    </row>
    <row r="62" spans="2:36" s="54" customFormat="1" x14ac:dyDescent="0.25">
      <c r="B62" s="272"/>
      <c r="C62" s="272"/>
      <c r="D62" s="272"/>
      <c r="E62" s="272"/>
      <c r="F62" s="272"/>
      <c r="G62" s="272"/>
      <c r="H62" s="272"/>
      <c r="I62" s="272"/>
      <c r="J62" s="272"/>
      <c r="K62" s="272"/>
      <c r="L62" s="272"/>
      <c r="M62" s="272"/>
      <c r="N62" s="272"/>
      <c r="O62" s="272"/>
      <c r="P62" s="272"/>
      <c r="Q62" s="272"/>
      <c r="R62" s="272"/>
      <c r="S62" s="272"/>
      <c r="T62" s="272"/>
      <c r="U62" s="272"/>
      <c r="V62" s="272"/>
      <c r="W62" s="272"/>
      <c r="X62" s="272"/>
      <c r="Y62" s="272"/>
      <c r="Z62" s="277"/>
      <c r="AB62" s="273"/>
      <c r="AC62" s="273"/>
      <c r="AD62" s="273"/>
      <c r="AE62" s="273"/>
      <c r="AF62" s="273"/>
      <c r="AG62" s="273"/>
      <c r="AH62" s="273"/>
      <c r="AI62" s="273"/>
      <c r="AJ62" s="273"/>
    </row>
    <row r="63" spans="2:36" s="54" customFormat="1" x14ac:dyDescent="0.25">
      <c r="B63" s="272"/>
      <c r="C63" s="272"/>
      <c r="D63" s="272"/>
      <c r="E63" s="272"/>
      <c r="F63" s="272"/>
      <c r="G63" s="272"/>
      <c r="H63" s="272"/>
      <c r="I63" s="272"/>
      <c r="J63" s="272"/>
      <c r="K63" s="272"/>
      <c r="L63" s="272"/>
      <c r="M63" s="272"/>
      <c r="N63" s="272"/>
      <c r="O63" s="272"/>
      <c r="P63" s="272"/>
      <c r="Q63" s="272"/>
      <c r="R63" s="272"/>
      <c r="S63" s="272"/>
      <c r="T63" s="272"/>
      <c r="U63" s="272"/>
      <c r="V63" s="272"/>
      <c r="W63" s="272"/>
      <c r="X63" s="272"/>
      <c r="Y63" s="272"/>
      <c r="Z63" s="277"/>
      <c r="AB63" s="273"/>
      <c r="AC63" s="273"/>
      <c r="AD63" s="273"/>
      <c r="AE63" s="273"/>
      <c r="AF63" s="273"/>
      <c r="AG63" s="273"/>
      <c r="AH63" s="273"/>
      <c r="AI63" s="273"/>
      <c r="AJ63" s="273"/>
    </row>
    <row r="64" spans="2:36" s="54" customFormat="1" x14ac:dyDescent="0.25">
      <c r="B64" s="272"/>
      <c r="C64" s="272"/>
      <c r="D64" s="272"/>
      <c r="E64" s="272"/>
      <c r="F64" s="272"/>
      <c r="G64" s="272"/>
      <c r="H64" s="272"/>
      <c r="I64" s="272"/>
      <c r="J64" s="272"/>
      <c r="K64" s="272"/>
      <c r="L64" s="272"/>
      <c r="M64" s="272"/>
      <c r="N64" s="272"/>
      <c r="O64" s="272"/>
      <c r="P64" s="272"/>
      <c r="Q64" s="272"/>
      <c r="R64" s="272"/>
      <c r="S64" s="272"/>
      <c r="T64" s="272"/>
      <c r="U64" s="272"/>
      <c r="V64" s="272"/>
      <c r="W64" s="272"/>
      <c r="X64" s="272"/>
      <c r="Y64" s="272"/>
      <c r="Z64" s="277"/>
      <c r="AB64" s="273"/>
      <c r="AC64" s="273"/>
      <c r="AD64" s="273"/>
      <c r="AE64" s="273"/>
      <c r="AF64" s="273"/>
      <c r="AG64" s="273"/>
      <c r="AH64" s="273"/>
      <c r="AI64" s="273"/>
      <c r="AJ64" s="273"/>
    </row>
    <row r="65" spans="2:36" s="54" customFormat="1" x14ac:dyDescent="0.25">
      <c r="B65" s="272"/>
      <c r="C65" s="272"/>
      <c r="D65" s="272"/>
      <c r="E65" s="272"/>
      <c r="F65" s="272"/>
      <c r="G65" s="272"/>
      <c r="H65" s="272"/>
      <c r="I65" s="272"/>
      <c r="J65" s="272"/>
      <c r="K65" s="272"/>
      <c r="L65" s="272"/>
      <c r="M65" s="272"/>
      <c r="N65" s="272"/>
      <c r="O65" s="272"/>
      <c r="P65" s="272"/>
      <c r="Q65" s="272"/>
      <c r="R65" s="272"/>
      <c r="S65" s="272"/>
      <c r="T65" s="272"/>
      <c r="U65" s="272"/>
      <c r="V65" s="272"/>
      <c r="W65" s="272"/>
      <c r="X65" s="272"/>
      <c r="Y65" s="272"/>
      <c r="Z65" s="277"/>
      <c r="AB65" s="273"/>
      <c r="AC65" s="273"/>
      <c r="AD65" s="273"/>
      <c r="AE65" s="273"/>
      <c r="AF65" s="273"/>
      <c r="AG65" s="273"/>
      <c r="AH65" s="273"/>
      <c r="AI65" s="273"/>
      <c r="AJ65" s="273"/>
    </row>
    <row r="66" spans="2:36" s="54" customFormat="1" x14ac:dyDescent="0.25">
      <c r="B66" s="272"/>
      <c r="C66" s="272"/>
      <c r="D66" s="272"/>
      <c r="E66" s="272"/>
      <c r="F66" s="272"/>
      <c r="G66" s="272"/>
      <c r="H66" s="272"/>
      <c r="I66" s="272"/>
      <c r="J66" s="272"/>
      <c r="K66" s="272"/>
      <c r="L66" s="272"/>
      <c r="M66" s="272"/>
      <c r="N66" s="272"/>
      <c r="O66" s="272"/>
      <c r="P66" s="272"/>
      <c r="Q66" s="272"/>
      <c r="R66" s="272"/>
      <c r="S66" s="272"/>
      <c r="T66" s="272"/>
      <c r="U66" s="272"/>
      <c r="V66" s="272"/>
      <c r="W66" s="272"/>
      <c r="X66" s="272"/>
      <c r="Y66" s="272"/>
      <c r="Z66" s="277"/>
      <c r="AB66" s="273"/>
      <c r="AC66" s="273"/>
      <c r="AD66" s="273"/>
      <c r="AE66" s="273"/>
      <c r="AF66" s="273"/>
      <c r="AG66" s="273"/>
      <c r="AH66" s="273"/>
      <c r="AI66" s="273"/>
      <c r="AJ66" s="273"/>
    </row>
    <row r="67" spans="2:36" s="54" customFormat="1" x14ac:dyDescent="0.25">
      <c r="B67" s="272"/>
      <c r="C67" s="272"/>
      <c r="D67" s="272"/>
      <c r="E67" s="272"/>
      <c r="F67" s="272"/>
      <c r="G67" s="272"/>
      <c r="H67" s="272"/>
      <c r="I67" s="272"/>
      <c r="J67" s="272"/>
      <c r="K67" s="272"/>
      <c r="L67" s="272"/>
      <c r="M67" s="272"/>
      <c r="N67" s="272"/>
      <c r="O67" s="272"/>
      <c r="P67" s="272"/>
      <c r="Q67" s="272"/>
      <c r="R67" s="272"/>
      <c r="S67" s="272"/>
      <c r="T67" s="272"/>
      <c r="U67" s="272"/>
      <c r="V67" s="272"/>
      <c r="W67" s="272"/>
      <c r="X67" s="272"/>
      <c r="Y67" s="272"/>
      <c r="Z67" s="277"/>
      <c r="AB67" s="273"/>
      <c r="AC67" s="273"/>
      <c r="AD67" s="273"/>
      <c r="AE67" s="273"/>
      <c r="AF67" s="273"/>
      <c r="AG67" s="273"/>
      <c r="AH67" s="273"/>
      <c r="AI67" s="273"/>
      <c r="AJ67" s="273"/>
    </row>
    <row r="68" spans="2:36" s="54" customFormat="1" x14ac:dyDescent="0.25">
      <c r="B68" s="272"/>
      <c r="C68" s="272"/>
      <c r="D68" s="272"/>
      <c r="E68" s="272"/>
      <c r="F68" s="272"/>
      <c r="G68" s="272"/>
      <c r="H68" s="272"/>
      <c r="I68" s="272"/>
      <c r="J68" s="272"/>
      <c r="K68" s="272"/>
      <c r="L68" s="272"/>
      <c r="M68" s="272"/>
      <c r="N68" s="272"/>
      <c r="O68" s="272"/>
      <c r="P68" s="272"/>
      <c r="Q68" s="272"/>
      <c r="R68" s="272"/>
      <c r="S68" s="272"/>
      <c r="T68" s="272"/>
      <c r="U68" s="272"/>
      <c r="V68" s="272"/>
      <c r="W68" s="272"/>
      <c r="X68" s="272"/>
      <c r="Y68" s="272"/>
      <c r="Z68" s="277"/>
      <c r="AB68" s="273"/>
      <c r="AC68" s="273"/>
      <c r="AD68" s="273"/>
      <c r="AE68" s="273"/>
      <c r="AF68" s="273"/>
      <c r="AG68" s="273"/>
      <c r="AH68" s="273"/>
      <c r="AI68" s="273"/>
      <c r="AJ68" s="273"/>
    </row>
    <row r="69" spans="2:36" s="54" customFormat="1" x14ac:dyDescent="0.25">
      <c r="Z69" s="277"/>
      <c r="AB69" s="273"/>
      <c r="AC69" s="273"/>
      <c r="AD69" s="273"/>
      <c r="AE69" s="273"/>
      <c r="AF69" s="273"/>
      <c r="AG69" s="273"/>
      <c r="AH69" s="273"/>
      <c r="AI69" s="273"/>
      <c r="AJ69" s="273"/>
    </row>
    <row r="70" spans="2:36" s="54" customFormat="1" x14ac:dyDescent="0.25">
      <c r="Z70" s="277"/>
      <c r="AB70" s="273"/>
      <c r="AC70" s="273"/>
      <c r="AD70" s="273"/>
      <c r="AE70" s="273"/>
      <c r="AF70" s="273"/>
      <c r="AG70" s="273"/>
      <c r="AH70" s="273"/>
      <c r="AI70" s="273"/>
      <c r="AJ70" s="273"/>
    </row>
    <row r="71" spans="2:36" s="54" customFormat="1" x14ac:dyDescent="0.25">
      <c r="Z71" s="277"/>
      <c r="AB71" s="273"/>
      <c r="AC71" s="273"/>
      <c r="AD71" s="273"/>
      <c r="AE71" s="273"/>
      <c r="AF71" s="273"/>
      <c r="AG71" s="273"/>
      <c r="AH71" s="273"/>
      <c r="AI71" s="273"/>
      <c r="AJ71" s="273"/>
    </row>
    <row r="72" spans="2:36" s="54" customFormat="1" x14ac:dyDescent="0.25">
      <c r="Z72" s="277"/>
      <c r="AB72" s="273"/>
      <c r="AC72" s="273"/>
      <c r="AD72" s="273"/>
      <c r="AE72" s="273"/>
      <c r="AF72" s="273"/>
      <c r="AG72" s="273"/>
      <c r="AH72" s="273"/>
      <c r="AI72" s="273"/>
      <c r="AJ72" s="273"/>
    </row>
    <row r="73" spans="2:36" s="54" customFormat="1" x14ac:dyDescent="0.25">
      <c r="Z73" s="277"/>
      <c r="AB73" s="273"/>
      <c r="AC73" s="273"/>
      <c r="AD73" s="273"/>
      <c r="AE73" s="273"/>
      <c r="AF73" s="273"/>
      <c r="AG73" s="273"/>
      <c r="AH73" s="273"/>
      <c r="AI73" s="273"/>
      <c r="AJ73" s="273"/>
    </row>
    <row r="74" spans="2:36" s="54" customFormat="1" x14ac:dyDescent="0.25">
      <c r="Z74" s="277"/>
      <c r="AB74" s="273"/>
      <c r="AC74" s="273"/>
      <c r="AD74" s="273"/>
      <c r="AE74" s="273"/>
      <c r="AF74" s="273"/>
      <c r="AG74" s="273"/>
      <c r="AH74" s="273"/>
      <c r="AI74" s="273"/>
      <c r="AJ74" s="273"/>
    </row>
  </sheetData>
  <mergeCells count="31">
    <mergeCell ref="I22:L22"/>
    <mergeCell ref="B1:Y6"/>
    <mergeCell ref="B13:F13"/>
    <mergeCell ref="G13:Y13"/>
    <mergeCell ref="B14:F14"/>
    <mergeCell ref="G14:Y14"/>
    <mergeCell ref="B15:F15"/>
    <mergeCell ref="G15:Y15"/>
    <mergeCell ref="B16:F16"/>
    <mergeCell ref="G16:I16"/>
    <mergeCell ref="E20:H21"/>
    <mergeCell ref="I20:L21"/>
    <mergeCell ref="P20:V20"/>
    <mergeCell ref="D11:S11"/>
    <mergeCell ref="B34:Y34"/>
    <mergeCell ref="I23:L23"/>
    <mergeCell ref="I24:L24"/>
    <mergeCell ref="I25:L25"/>
    <mergeCell ref="I26:L26"/>
    <mergeCell ref="I27:L27"/>
    <mergeCell ref="I28:L28"/>
    <mergeCell ref="I29:L29"/>
    <mergeCell ref="I30:L30"/>
    <mergeCell ref="I31:L31"/>
    <mergeCell ref="P31:V31"/>
    <mergeCell ref="P33:V33"/>
    <mergeCell ref="B35:Y35"/>
    <mergeCell ref="B36:Y36"/>
    <mergeCell ref="B37:Y37"/>
    <mergeCell ref="B46:Y46"/>
    <mergeCell ref="B47:Y49"/>
  </mergeCells>
  <conditionalFormatting sqref="G14:Y15">
    <cfRule type="cellIs" dxfId="1" priority="3" stopIfTrue="1" operator="equal">
      <formula>0</formula>
    </cfRule>
  </conditionalFormatting>
  <conditionalFormatting sqref="I22:I28">
    <cfRule type="cellIs" dxfId="0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r:id="rId1"/>
  <headerFooter>
    <oddFooter>&amp;L&amp;"Arial Narrow,Normal"&amp;10&amp;A
&amp;F&amp;R&amp;"Arial Narrow,Normal"&amp;10Página &amp;P de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theme="4" tint="0.39997558519241921"/>
  </sheetPr>
  <dimension ref="A1:Q183"/>
  <sheetViews>
    <sheetView showGridLines="0" showZeros="0" view="pageBreakPreview" topLeftCell="A166" zoomScale="85" zoomScaleNormal="70" zoomScaleSheetLayoutView="85" workbookViewId="0"/>
  </sheetViews>
  <sheetFormatPr defaultColWidth="9.140625" defaultRowHeight="12.75" x14ac:dyDescent="0.25"/>
  <cols>
    <col min="1" max="1" width="1.85546875" style="21" customWidth="1"/>
    <col min="2" max="2" width="9.140625" style="21" customWidth="1"/>
    <col min="3" max="3" width="13" style="21" customWidth="1"/>
    <col min="4" max="4" width="11" style="21" customWidth="1"/>
    <col min="5" max="8" width="1.85546875" style="21" customWidth="1"/>
    <col min="9" max="12" width="16.85546875" style="21" customWidth="1"/>
    <col min="13" max="13" width="30.42578125" style="21" customWidth="1"/>
    <col min="14" max="14" width="8.42578125" style="21" customWidth="1"/>
    <col min="15" max="15" width="10.85546875" style="90" customWidth="1"/>
    <col min="16" max="16" width="10.85546875" style="79" customWidth="1"/>
    <col min="17" max="17" width="12.85546875" style="90" customWidth="1"/>
    <col min="18" max="18" width="1.85546875" style="21" customWidth="1"/>
    <col min="19" max="19" width="13" style="21" customWidth="1"/>
    <col min="20" max="20" width="11.85546875" style="21" bestFit="1" customWidth="1"/>
    <col min="21" max="21" width="47.140625" style="21" bestFit="1" customWidth="1"/>
    <col min="22" max="22" width="11.42578125" style="21" bestFit="1" customWidth="1"/>
    <col min="23" max="16384" width="9.140625" style="21"/>
  </cols>
  <sheetData>
    <row r="1" spans="1:17" ht="9.9499999999999993" customHeight="1" x14ac:dyDescent="0.25">
      <c r="B1" s="425" t="s">
        <v>67</v>
      </c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  <c r="P1" s="425"/>
      <c r="Q1" s="425"/>
    </row>
    <row r="2" spans="1:17" ht="9.9499999999999993" customHeight="1" x14ac:dyDescent="0.25"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5"/>
      <c r="Q2" s="425"/>
    </row>
    <row r="3" spans="1:17" ht="9.9499999999999993" customHeight="1" x14ac:dyDescent="0.25"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  <c r="P3" s="425"/>
      <c r="Q3" s="425"/>
    </row>
    <row r="4" spans="1:17" ht="9.9499999999999993" customHeight="1" x14ac:dyDescent="0.25"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25"/>
      <c r="Q4" s="425"/>
    </row>
    <row r="5" spans="1:17" ht="9.9499999999999993" customHeight="1" x14ac:dyDescent="0.25">
      <c r="B5" s="425"/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</row>
    <row r="6" spans="1:17" ht="9.9499999999999993" customHeight="1" x14ac:dyDescent="0.25"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</row>
    <row r="7" spans="1:17" x14ac:dyDescent="0.25">
      <c r="O7" s="21"/>
      <c r="P7" s="21"/>
      <c r="Q7" s="21"/>
    </row>
    <row r="8" spans="1:17" s="12" customFormat="1" ht="15" customHeight="1" x14ac:dyDescent="0.25">
      <c r="B8" s="8" t="s">
        <v>50</v>
      </c>
      <c r="C8" s="9" t="str">
        <f>+'ORÇ. SINTÉTICO ONERADO'!C8</f>
        <v>TRIBUNAL REGIONAL ELEITORAL - PIAUÍ</v>
      </c>
      <c r="F8" s="9"/>
      <c r="G8" s="9"/>
      <c r="H8" s="9"/>
      <c r="I8" s="9"/>
      <c r="J8" s="9"/>
      <c r="K8" s="9"/>
      <c r="O8" s="71"/>
      <c r="P8" s="10" t="s">
        <v>51</v>
      </c>
      <c r="Q8" s="11" t="str">
        <f>+'ORÇ. SINTÉTICO ONERADO'!P8</f>
        <v>22/11/2021</v>
      </c>
    </row>
    <row r="9" spans="1:17" s="12" customFormat="1" ht="15" customHeight="1" x14ac:dyDescent="0.25">
      <c r="B9" s="8" t="s">
        <v>69</v>
      </c>
      <c r="C9" s="9" t="str">
        <f>+'ORÇ. SINTÉTICO ONERADO'!C9</f>
        <v>MODERNIZAÇÃO DE SUBESTAÇÃO ABRIGADA PARA OS PRÉDIOS SEDE E ANEXO</v>
      </c>
      <c r="P9" s="10" t="s">
        <v>52</v>
      </c>
      <c r="Q9" s="11">
        <f>+'ORÇ. SINTÉTICO ONERADO'!P9</f>
        <v>44733</v>
      </c>
    </row>
    <row r="10" spans="1:17" s="12" customFormat="1" ht="15" customHeight="1" x14ac:dyDescent="0.25">
      <c r="B10" s="8" t="s">
        <v>53</v>
      </c>
      <c r="C10" s="9" t="str">
        <f>+'ORÇ. SINTÉTICO ONERADO'!C10</f>
        <v>PRAÇA EDGAR NOGUEIRA, TERESINA, PI</v>
      </c>
    </row>
    <row r="11" spans="1:17" s="12" customFormat="1" ht="8.1" customHeight="1" x14ac:dyDescent="0.25">
      <c r="B11" s="10"/>
    </row>
    <row r="12" spans="1:17" s="12" customFormat="1" ht="12.75" customHeight="1" x14ac:dyDescent="0.25">
      <c r="B12" s="8" t="s">
        <v>54</v>
      </c>
      <c r="C12" s="9" t="s">
        <v>68</v>
      </c>
      <c r="P12" s="10" t="s">
        <v>55</v>
      </c>
      <c r="Q12" s="13" t="s">
        <v>66</v>
      </c>
    </row>
    <row r="13" spans="1:17" s="20" customFormat="1" ht="6.95" customHeight="1" thickBot="1" x14ac:dyDescent="0.3">
      <c r="I13" s="73"/>
      <c r="J13" s="74"/>
      <c r="K13" s="74"/>
      <c r="L13" s="75"/>
      <c r="M13" s="76"/>
      <c r="N13" s="77"/>
      <c r="O13" s="79"/>
    </row>
    <row r="14" spans="1:17" ht="27.95" customHeight="1" x14ac:dyDescent="0.25">
      <c r="A14" s="87"/>
      <c r="B14" s="616" t="s">
        <v>5</v>
      </c>
      <c r="C14" s="614" t="s">
        <v>30</v>
      </c>
      <c r="D14" s="614" t="s">
        <v>0</v>
      </c>
      <c r="E14" s="614" t="s">
        <v>6</v>
      </c>
      <c r="F14" s="614"/>
      <c r="G14" s="614"/>
      <c r="H14" s="614"/>
      <c r="I14" s="614"/>
      <c r="J14" s="614"/>
      <c r="K14" s="614"/>
      <c r="L14" s="614"/>
      <c r="M14" s="614"/>
      <c r="N14" s="614" t="s">
        <v>3</v>
      </c>
      <c r="O14" s="622" t="s">
        <v>326</v>
      </c>
      <c r="P14" s="620"/>
      <c r="Q14" s="618" t="s">
        <v>4</v>
      </c>
    </row>
    <row r="15" spans="1:17" ht="27.95" customHeight="1" thickBot="1" x14ac:dyDescent="0.3">
      <c r="A15" s="87"/>
      <c r="B15" s="617"/>
      <c r="C15" s="615"/>
      <c r="D15" s="615"/>
      <c r="E15" s="615"/>
      <c r="F15" s="615"/>
      <c r="G15" s="615"/>
      <c r="H15" s="615"/>
      <c r="I15" s="615"/>
      <c r="J15" s="615"/>
      <c r="K15" s="615"/>
      <c r="L15" s="615"/>
      <c r="M15" s="615"/>
      <c r="N15" s="615"/>
      <c r="O15" s="621"/>
      <c r="P15" s="621"/>
      <c r="Q15" s="619"/>
    </row>
    <row r="16" spans="1:17" s="20" customFormat="1" ht="30" customHeight="1" x14ac:dyDescent="0.25">
      <c r="A16" s="88"/>
      <c r="B16" s="24">
        <v>1</v>
      </c>
      <c r="C16" s="25"/>
      <c r="D16" s="26"/>
      <c r="E16" s="27"/>
      <c r="F16" s="28" t="s">
        <v>112</v>
      </c>
      <c r="G16" s="28"/>
      <c r="H16" s="28"/>
      <c r="I16" s="28"/>
      <c r="J16" s="28"/>
      <c r="K16" s="28"/>
      <c r="L16" s="28"/>
      <c r="M16" s="29"/>
      <c r="N16" s="30"/>
      <c r="O16" s="31"/>
      <c r="P16" s="31"/>
      <c r="Q16" s="32">
        <f>+SUM(P16:P16)</f>
        <v>0</v>
      </c>
    </row>
    <row r="17" spans="1:17" s="20" customFormat="1" ht="30" customHeight="1" x14ac:dyDescent="0.25">
      <c r="A17" s="89"/>
      <c r="B17" s="39" t="s">
        <v>17</v>
      </c>
      <c r="C17" s="40" t="s">
        <v>31</v>
      </c>
      <c r="D17" s="34">
        <v>101404</v>
      </c>
      <c r="E17" s="35"/>
      <c r="F17" s="36"/>
      <c r="G17" s="36"/>
      <c r="H17" s="607" t="s">
        <v>647</v>
      </c>
      <c r="I17" s="607"/>
      <c r="J17" s="607"/>
      <c r="K17" s="607"/>
      <c r="L17" s="607"/>
      <c r="M17" s="613"/>
      <c r="N17" s="37" t="s">
        <v>110</v>
      </c>
      <c r="O17" s="38">
        <v>5</v>
      </c>
      <c r="P17" s="31"/>
      <c r="Q17" s="32">
        <f t="shared" ref="Q17:Q48" si="0">+SUM(O17:P17)</f>
        <v>5</v>
      </c>
    </row>
    <row r="18" spans="1:17" s="20" customFormat="1" ht="30" customHeight="1" x14ac:dyDescent="0.25">
      <c r="A18" s="89"/>
      <c r="B18" s="39" t="s">
        <v>114</v>
      </c>
      <c r="C18" s="40" t="s">
        <v>31</v>
      </c>
      <c r="D18" s="34">
        <v>93572</v>
      </c>
      <c r="E18" s="35"/>
      <c r="F18" s="36"/>
      <c r="G18" s="36"/>
      <c r="H18" s="607" t="s">
        <v>113</v>
      </c>
      <c r="I18" s="607"/>
      <c r="J18" s="607"/>
      <c r="K18" s="607"/>
      <c r="L18" s="607"/>
      <c r="M18" s="613"/>
      <c r="N18" s="37" t="s">
        <v>110</v>
      </c>
      <c r="O18" s="38">
        <v>5</v>
      </c>
      <c r="P18" s="31"/>
      <c r="Q18" s="32">
        <f t="shared" si="0"/>
        <v>5</v>
      </c>
    </row>
    <row r="19" spans="1:17" s="20" customFormat="1" ht="30" customHeight="1" x14ac:dyDescent="0.25">
      <c r="A19" s="89"/>
      <c r="B19" s="39" t="s">
        <v>236</v>
      </c>
      <c r="C19" s="40" t="s">
        <v>179</v>
      </c>
      <c r="D19" s="34" t="s">
        <v>649</v>
      </c>
      <c r="E19" s="35"/>
      <c r="F19" s="36"/>
      <c r="G19" s="36"/>
      <c r="H19" s="607" t="s">
        <v>648</v>
      </c>
      <c r="I19" s="607"/>
      <c r="J19" s="607"/>
      <c r="K19" s="607"/>
      <c r="L19" s="607"/>
      <c r="M19" s="613"/>
      <c r="N19" s="37" t="s">
        <v>110</v>
      </c>
      <c r="O19" s="38">
        <v>5</v>
      </c>
      <c r="P19" s="31"/>
      <c r="Q19" s="32">
        <f t="shared" si="0"/>
        <v>5</v>
      </c>
    </row>
    <row r="20" spans="1:17" s="20" customFormat="1" ht="30" customHeight="1" x14ac:dyDescent="0.25">
      <c r="A20" s="88"/>
      <c r="B20" s="33">
        <v>0</v>
      </c>
      <c r="C20" s="41"/>
      <c r="D20" s="45"/>
      <c r="E20" s="27"/>
      <c r="F20" s="28"/>
      <c r="G20" s="43"/>
      <c r="H20" s="28"/>
      <c r="I20" s="28"/>
      <c r="J20" s="28"/>
      <c r="K20" s="28"/>
      <c r="L20" s="43"/>
      <c r="M20" s="29"/>
      <c r="N20" s="30"/>
      <c r="O20" s="31"/>
      <c r="P20" s="31"/>
      <c r="Q20" s="32">
        <f t="shared" si="0"/>
        <v>0</v>
      </c>
    </row>
    <row r="21" spans="1:17" s="20" customFormat="1" ht="30" customHeight="1" x14ac:dyDescent="0.25">
      <c r="A21" s="88"/>
      <c r="B21" s="24">
        <v>2</v>
      </c>
      <c r="C21" s="25"/>
      <c r="D21" s="26"/>
      <c r="E21" s="27"/>
      <c r="F21" s="28" t="s">
        <v>108</v>
      </c>
      <c r="G21" s="28"/>
      <c r="H21" s="28"/>
      <c r="I21" s="28"/>
      <c r="J21" s="28"/>
      <c r="K21" s="28"/>
      <c r="L21" s="28"/>
      <c r="M21" s="29"/>
      <c r="N21" s="30"/>
      <c r="O21" s="31"/>
      <c r="P21" s="31"/>
      <c r="Q21" s="32">
        <f t="shared" si="0"/>
        <v>0</v>
      </c>
    </row>
    <row r="22" spans="1:17" s="20" customFormat="1" ht="30" customHeight="1" x14ac:dyDescent="0.25">
      <c r="A22" s="89"/>
      <c r="B22" s="39" t="s">
        <v>18</v>
      </c>
      <c r="C22" s="40" t="s">
        <v>179</v>
      </c>
      <c r="D22" s="34" t="s">
        <v>209</v>
      </c>
      <c r="E22" s="35"/>
      <c r="F22" s="36"/>
      <c r="G22" s="36"/>
      <c r="H22" s="607" t="s">
        <v>645</v>
      </c>
      <c r="I22" s="607"/>
      <c r="J22" s="607"/>
      <c r="K22" s="607"/>
      <c r="L22" s="607"/>
      <c r="M22" s="613"/>
      <c r="N22" s="37" t="s">
        <v>110</v>
      </c>
      <c r="O22" s="38">
        <v>5</v>
      </c>
      <c r="P22" s="31"/>
      <c r="Q22" s="32">
        <f t="shared" si="0"/>
        <v>5</v>
      </c>
    </row>
    <row r="23" spans="1:17" s="20" customFormat="1" ht="30" customHeight="1" x14ac:dyDescent="0.25">
      <c r="A23" s="89"/>
      <c r="B23" s="39" t="s">
        <v>19</v>
      </c>
      <c r="C23" s="40" t="s">
        <v>179</v>
      </c>
      <c r="D23" s="34" t="s">
        <v>210</v>
      </c>
      <c r="E23" s="35"/>
      <c r="F23" s="36"/>
      <c r="G23" s="36"/>
      <c r="H23" s="607" t="s">
        <v>646</v>
      </c>
      <c r="I23" s="607"/>
      <c r="J23" s="607"/>
      <c r="K23" s="607"/>
      <c r="L23" s="607"/>
      <c r="M23" s="613"/>
      <c r="N23" s="37" t="s">
        <v>110</v>
      </c>
      <c r="O23" s="38">
        <v>5</v>
      </c>
      <c r="P23" s="31"/>
      <c r="Q23" s="32">
        <f t="shared" si="0"/>
        <v>5</v>
      </c>
    </row>
    <row r="24" spans="1:17" s="20" customFormat="1" ht="30" customHeight="1" x14ac:dyDescent="0.25">
      <c r="A24" s="89"/>
      <c r="B24" s="39" t="s">
        <v>106</v>
      </c>
      <c r="C24" s="40" t="s">
        <v>179</v>
      </c>
      <c r="D24" s="34" t="s">
        <v>46</v>
      </c>
      <c r="E24" s="35"/>
      <c r="F24" s="36"/>
      <c r="G24" s="36"/>
      <c r="H24" s="607" t="s">
        <v>124</v>
      </c>
      <c r="I24" s="607"/>
      <c r="J24" s="607"/>
      <c r="K24" s="607"/>
      <c r="L24" s="607"/>
      <c r="M24" s="613"/>
      <c r="N24" s="37" t="s">
        <v>125</v>
      </c>
      <c r="O24" s="38">
        <f>8*3*5</f>
        <v>120</v>
      </c>
      <c r="P24" s="31"/>
      <c r="Q24" s="32">
        <f t="shared" si="0"/>
        <v>120</v>
      </c>
    </row>
    <row r="25" spans="1:17" s="20" customFormat="1" ht="30" customHeight="1" x14ac:dyDescent="0.25">
      <c r="A25" s="89"/>
      <c r="B25" s="39" t="s">
        <v>115</v>
      </c>
      <c r="C25" s="40" t="s">
        <v>31</v>
      </c>
      <c r="D25" s="34">
        <v>97065</v>
      </c>
      <c r="E25" s="35"/>
      <c r="F25" s="36"/>
      <c r="G25" s="36"/>
      <c r="H25" s="607" t="s">
        <v>109</v>
      </c>
      <c r="I25" s="607"/>
      <c r="J25" s="607"/>
      <c r="K25" s="607"/>
      <c r="L25" s="607"/>
      <c r="M25" s="613"/>
      <c r="N25" s="37" t="s">
        <v>33</v>
      </c>
      <c r="O25" s="38">
        <f>+O24*3*5</f>
        <v>1800</v>
      </c>
      <c r="P25" s="31"/>
      <c r="Q25" s="32">
        <f t="shared" si="0"/>
        <v>1800</v>
      </c>
    </row>
    <row r="26" spans="1:17" s="20" customFormat="1" ht="30" customHeight="1" x14ac:dyDescent="0.25">
      <c r="A26" s="89"/>
      <c r="B26" s="39" t="s">
        <v>116</v>
      </c>
      <c r="C26" s="40" t="s">
        <v>179</v>
      </c>
      <c r="D26" s="34" t="s">
        <v>111</v>
      </c>
      <c r="E26" s="35"/>
      <c r="F26" s="36"/>
      <c r="G26" s="36"/>
      <c r="H26" s="607" t="s">
        <v>650</v>
      </c>
      <c r="I26" s="607"/>
      <c r="J26" s="607"/>
      <c r="K26" s="607"/>
      <c r="L26" s="607"/>
      <c r="M26" s="613"/>
      <c r="N26" s="37" t="s">
        <v>29</v>
      </c>
      <c r="O26" s="38">
        <v>1.5</v>
      </c>
      <c r="P26" s="31"/>
      <c r="Q26" s="32">
        <f t="shared" si="0"/>
        <v>1.5</v>
      </c>
    </row>
    <row r="27" spans="1:17" s="20" customFormat="1" ht="30" customHeight="1" x14ac:dyDescent="0.25">
      <c r="A27" s="88"/>
      <c r="B27" s="33">
        <v>0</v>
      </c>
      <c r="C27" s="41"/>
      <c r="D27" s="45"/>
      <c r="E27" s="27"/>
      <c r="F27" s="28"/>
      <c r="G27" s="43"/>
      <c r="H27" s="28"/>
      <c r="I27" s="28"/>
      <c r="J27" s="28"/>
      <c r="K27" s="28"/>
      <c r="L27" s="43"/>
      <c r="M27" s="29"/>
      <c r="N27" s="30"/>
      <c r="O27" s="31"/>
      <c r="P27" s="31"/>
      <c r="Q27" s="32">
        <f t="shared" si="0"/>
        <v>0</v>
      </c>
    </row>
    <row r="28" spans="1:17" s="20" customFormat="1" ht="30" customHeight="1" x14ac:dyDescent="0.25">
      <c r="A28" s="88"/>
      <c r="B28" s="24">
        <v>3</v>
      </c>
      <c r="C28" s="25"/>
      <c r="D28" s="44"/>
      <c r="E28" s="27"/>
      <c r="F28" s="28" t="s">
        <v>107</v>
      </c>
      <c r="G28" s="28"/>
      <c r="H28" s="28"/>
      <c r="I28" s="28"/>
      <c r="J28" s="28"/>
      <c r="K28" s="28"/>
      <c r="L28" s="28"/>
      <c r="M28" s="29"/>
      <c r="N28" s="30"/>
      <c r="O28" s="31"/>
      <c r="P28" s="31"/>
      <c r="Q28" s="32">
        <f t="shared" si="0"/>
        <v>0</v>
      </c>
    </row>
    <row r="29" spans="1:17" s="20" customFormat="1" ht="30" customHeight="1" x14ac:dyDescent="0.25">
      <c r="A29" s="89"/>
      <c r="B29" s="39" t="s">
        <v>37</v>
      </c>
      <c r="C29" s="46" t="s">
        <v>182</v>
      </c>
      <c r="D29" s="34" t="s">
        <v>644</v>
      </c>
      <c r="E29" s="35"/>
      <c r="F29" s="36"/>
      <c r="G29" s="36"/>
      <c r="H29" s="608" t="s">
        <v>643</v>
      </c>
      <c r="I29" s="608"/>
      <c r="J29" s="608"/>
      <c r="K29" s="608"/>
      <c r="L29" s="608"/>
      <c r="M29" s="609"/>
      <c r="N29" s="37" t="s">
        <v>29</v>
      </c>
      <c r="O29" s="31">
        <f>+O33</f>
        <v>2480.1999999999998</v>
      </c>
      <c r="P29" s="31"/>
      <c r="Q29" s="32">
        <f t="shared" si="0"/>
        <v>2480.1999999999998</v>
      </c>
    </row>
    <row r="30" spans="1:17" s="20" customFormat="1" ht="30" customHeight="1" x14ac:dyDescent="0.25">
      <c r="A30" s="89"/>
      <c r="B30" s="39" t="s">
        <v>204</v>
      </c>
      <c r="C30" s="46" t="s">
        <v>182</v>
      </c>
      <c r="D30" s="34">
        <v>210500</v>
      </c>
      <c r="E30" s="35"/>
      <c r="F30" s="36"/>
      <c r="G30" s="36"/>
      <c r="H30" s="608" t="s">
        <v>325</v>
      </c>
      <c r="I30" s="608"/>
      <c r="J30" s="608"/>
      <c r="K30" s="608"/>
      <c r="L30" s="608"/>
      <c r="M30" s="609"/>
      <c r="N30" s="37" t="s">
        <v>36</v>
      </c>
      <c r="O30" s="31">
        <f>5*5</f>
        <v>25</v>
      </c>
      <c r="P30" s="31"/>
      <c r="Q30" s="32">
        <f t="shared" si="0"/>
        <v>25</v>
      </c>
    </row>
    <row r="31" spans="1:17" s="20" customFormat="1" ht="30" customHeight="1" x14ac:dyDescent="0.25">
      <c r="A31" s="88"/>
      <c r="B31" s="33">
        <v>0</v>
      </c>
      <c r="C31" s="41"/>
      <c r="D31" s="45"/>
      <c r="E31" s="27"/>
      <c r="F31" s="28"/>
      <c r="G31" s="43"/>
      <c r="H31" s="28"/>
      <c r="I31" s="28"/>
      <c r="J31" s="28"/>
      <c r="K31" s="28"/>
      <c r="L31" s="43"/>
      <c r="M31" s="29"/>
      <c r="N31" s="30"/>
      <c r="O31" s="308"/>
      <c r="P31" s="31"/>
      <c r="Q31" s="32">
        <f t="shared" si="0"/>
        <v>0</v>
      </c>
    </row>
    <row r="32" spans="1:17" s="20" customFormat="1" ht="30" customHeight="1" x14ac:dyDescent="0.25">
      <c r="A32" s="88"/>
      <c r="B32" s="24">
        <v>4</v>
      </c>
      <c r="C32" s="25"/>
      <c r="D32" s="44"/>
      <c r="E32" s="27"/>
      <c r="F32" s="28" t="s">
        <v>192</v>
      </c>
      <c r="G32" s="28"/>
      <c r="H32" s="28"/>
      <c r="I32" s="28"/>
      <c r="J32" s="28"/>
      <c r="K32" s="28"/>
      <c r="L32" s="28"/>
      <c r="M32" s="29"/>
      <c r="N32" s="30"/>
      <c r="O32" s="31"/>
      <c r="P32" s="31"/>
      <c r="Q32" s="32">
        <f t="shared" si="0"/>
        <v>0</v>
      </c>
    </row>
    <row r="33" spans="1:17" s="20" customFormat="1" ht="30" customHeight="1" x14ac:dyDescent="0.25">
      <c r="A33" s="89"/>
      <c r="B33" s="39" t="s">
        <v>215</v>
      </c>
      <c r="C33" s="46" t="s">
        <v>31</v>
      </c>
      <c r="D33" s="34" t="s">
        <v>642</v>
      </c>
      <c r="E33" s="35"/>
      <c r="F33" s="36"/>
      <c r="G33" s="36"/>
      <c r="H33" s="608" t="s">
        <v>493</v>
      </c>
      <c r="I33" s="608"/>
      <c r="J33" s="608"/>
      <c r="K33" s="608"/>
      <c r="L33" s="608"/>
      <c r="M33" s="609"/>
      <c r="N33" s="37" t="s">
        <v>29</v>
      </c>
      <c r="O33" s="31">
        <f>4960.4*0.5</f>
        <v>2480.1999999999998</v>
      </c>
      <c r="P33" s="31"/>
      <c r="Q33" s="32">
        <f t="shared" si="0"/>
        <v>2480.1999999999998</v>
      </c>
    </row>
    <row r="34" spans="1:17" s="20" customFormat="1" ht="30" customHeight="1" x14ac:dyDescent="0.25">
      <c r="A34" s="88"/>
      <c r="B34" s="33"/>
      <c r="C34" s="41"/>
      <c r="D34" s="42"/>
      <c r="E34" s="27"/>
      <c r="F34" s="28"/>
      <c r="G34" s="43"/>
      <c r="H34" s="28"/>
      <c r="I34" s="28"/>
      <c r="J34" s="28"/>
      <c r="K34" s="28"/>
      <c r="L34" s="43"/>
      <c r="M34" s="29"/>
      <c r="N34" s="30"/>
      <c r="O34" s="31"/>
      <c r="P34" s="31"/>
      <c r="Q34" s="32">
        <f t="shared" si="0"/>
        <v>0</v>
      </c>
    </row>
    <row r="35" spans="1:17" s="20" customFormat="1" ht="30" customHeight="1" x14ac:dyDescent="0.25">
      <c r="A35" s="88"/>
      <c r="B35" s="24">
        <v>5</v>
      </c>
      <c r="C35" s="25"/>
      <c r="D35" s="44"/>
      <c r="E35" s="27"/>
      <c r="F35" s="28" t="s">
        <v>177</v>
      </c>
      <c r="G35" s="28"/>
      <c r="H35" s="28"/>
      <c r="I35" s="28"/>
      <c r="J35" s="28"/>
      <c r="K35" s="28"/>
      <c r="L35" s="28"/>
      <c r="M35" s="29"/>
      <c r="N35" s="30"/>
      <c r="O35" s="31"/>
      <c r="P35" s="31"/>
      <c r="Q35" s="32">
        <f t="shared" si="0"/>
        <v>0</v>
      </c>
    </row>
    <row r="36" spans="1:17" s="20" customFormat="1" ht="30" customHeight="1" x14ac:dyDescent="0.25">
      <c r="A36" s="89"/>
      <c r="B36" s="33" t="s">
        <v>494</v>
      </c>
      <c r="C36" s="46"/>
      <c r="D36" s="34"/>
      <c r="E36" s="35"/>
      <c r="F36" s="36"/>
      <c r="G36" s="28" t="s">
        <v>205</v>
      </c>
      <c r="H36" s="81"/>
      <c r="I36" s="82"/>
      <c r="J36" s="82"/>
      <c r="K36" s="82"/>
      <c r="L36" s="82"/>
      <c r="M36" s="83"/>
      <c r="N36" s="37"/>
      <c r="O36" s="31"/>
      <c r="P36" s="31"/>
      <c r="Q36" s="32">
        <f t="shared" si="0"/>
        <v>0</v>
      </c>
    </row>
    <row r="37" spans="1:17" s="307" customFormat="1" ht="30" customHeight="1" x14ac:dyDescent="0.25">
      <c r="A37" s="306"/>
      <c r="B37" s="39" t="s">
        <v>495</v>
      </c>
      <c r="C37" s="46" t="s">
        <v>31</v>
      </c>
      <c r="D37" s="34">
        <v>93012</v>
      </c>
      <c r="E37" s="35"/>
      <c r="F37" s="36"/>
      <c r="G37" s="36"/>
      <c r="H37" s="607" t="s">
        <v>432</v>
      </c>
      <c r="I37" s="607"/>
      <c r="J37" s="607"/>
      <c r="K37" s="607"/>
      <c r="L37" s="607"/>
      <c r="M37" s="613"/>
      <c r="N37" s="37" t="s">
        <v>35</v>
      </c>
      <c r="O37" s="31">
        <v>6</v>
      </c>
      <c r="P37" s="31"/>
      <c r="Q37" s="32">
        <f t="shared" si="0"/>
        <v>6</v>
      </c>
    </row>
    <row r="38" spans="1:17" s="307" customFormat="1" ht="30" customHeight="1" x14ac:dyDescent="0.25">
      <c r="A38" s="306"/>
      <c r="B38" s="39" t="s">
        <v>496</v>
      </c>
      <c r="C38" s="46" t="s">
        <v>31</v>
      </c>
      <c r="D38" s="34">
        <v>95745</v>
      </c>
      <c r="E38" s="35"/>
      <c r="F38" s="36"/>
      <c r="G38" s="36"/>
      <c r="H38" s="607" t="s">
        <v>424</v>
      </c>
      <c r="I38" s="607"/>
      <c r="J38" s="607"/>
      <c r="K38" s="607"/>
      <c r="L38" s="607"/>
      <c r="M38" s="613"/>
      <c r="N38" s="37" t="s">
        <v>35</v>
      </c>
      <c r="O38" s="31">
        <v>5743.6</v>
      </c>
      <c r="P38" s="31"/>
      <c r="Q38" s="32">
        <f t="shared" si="0"/>
        <v>5743.6</v>
      </c>
    </row>
    <row r="39" spans="1:17" s="307" customFormat="1" ht="30" customHeight="1" x14ac:dyDescent="0.25">
      <c r="A39" s="306"/>
      <c r="B39" s="39" t="s">
        <v>497</v>
      </c>
      <c r="C39" s="46" t="s">
        <v>31</v>
      </c>
      <c r="D39" s="34">
        <v>95746</v>
      </c>
      <c r="E39" s="35"/>
      <c r="F39" s="36"/>
      <c r="G39" s="36"/>
      <c r="H39" s="607" t="s">
        <v>423</v>
      </c>
      <c r="I39" s="607"/>
      <c r="J39" s="607"/>
      <c r="K39" s="607"/>
      <c r="L39" s="607"/>
      <c r="M39" s="613"/>
      <c r="N39" s="37" t="s">
        <v>35</v>
      </c>
      <c r="O39" s="31">
        <v>63</v>
      </c>
      <c r="P39" s="31"/>
      <c r="Q39" s="32">
        <f t="shared" si="0"/>
        <v>63</v>
      </c>
    </row>
    <row r="40" spans="1:17" s="307" customFormat="1" ht="30" customHeight="1" x14ac:dyDescent="0.25">
      <c r="A40" s="306"/>
      <c r="B40" s="39" t="s">
        <v>498</v>
      </c>
      <c r="C40" s="46" t="s">
        <v>31</v>
      </c>
      <c r="D40" s="34">
        <v>95748</v>
      </c>
      <c r="E40" s="35"/>
      <c r="F40" s="36"/>
      <c r="G40" s="36"/>
      <c r="H40" s="607" t="s">
        <v>425</v>
      </c>
      <c r="I40" s="607"/>
      <c r="J40" s="607"/>
      <c r="K40" s="607"/>
      <c r="L40" s="607"/>
      <c r="M40" s="613"/>
      <c r="N40" s="37" t="s">
        <v>35</v>
      </c>
      <c r="O40" s="31">
        <v>6.1</v>
      </c>
      <c r="P40" s="31"/>
      <c r="Q40" s="32">
        <f t="shared" si="0"/>
        <v>6.1</v>
      </c>
    </row>
    <row r="41" spans="1:17" s="307" customFormat="1" ht="30" customHeight="1" x14ac:dyDescent="0.25">
      <c r="A41" s="306"/>
      <c r="B41" s="39" t="s">
        <v>499</v>
      </c>
      <c r="C41" s="46" t="s">
        <v>182</v>
      </c>
      <c r="D41" s="34" t="s">
        <v>427</v>
      </c>
      <c r="E41" s="35"/>
      <c r="F41" s="36"/>
      <c r="G41" s="36"/>
      <c r="H41" s="607" t="s">
        <v>426</v>
      </c>
      <c r="I41" s="607"/>
      <c r="J41" s="607"/>
      <c r="K41" s="607"/>
      <c r="L41" s="607"/>
      <c r="M41" s="613"/>
      <c r="N41" s="37" t="s">
        <v>35</v>
      </c>
      <c r="O41" s="31">
        <f>14.9+0.3</f>
        <v>15.200000000000001</v>
      </c>
      <c r="P41" s="31"/>
      <c r="Q41" s="32">
        <f t="shared" si="0"/>
        <v>15.200000000000001</v>
      </c>
    </row>
    <row r="42" spans="1:17" s="307" customFormat="1" ht="30" customHeight="1" x14ac:dyDescent="0.25">
      <c r="A42" s="306"/>
      <c r="B42" s="39" t="s">
        <v>500</v>
      </c>
      <c r="C42" s="46" t="s">
        <v>179</v>
      </c>
      <c r="D42" s="34" t="s">
        <v>429</v>
      </c>
      <c r="E42" s="35"/>
      <c r="F42" s="36"/>
      <c r="G42" s="36"/>
      <c r="H42" s="607" t="s">
        <v>428</v>
      </c>
      <c r="I42" s="607"/>
      <c r="J42" s="607"/>
      <c r="K42" s="607"/>
      <c r="L42" s="607"/>
      <c r="M42" s="613"/>
      <c r="N42" s="37" t="s">
        <v>35</v>
      </c>
      <c r="O42" s="31">
        <v>63.1</v>
      </c>
      <c r="P42" s="31"/>
      <c r="Q42" s="32">
        <f t="shared" si="0"/>
        <v>63.1</v>
      </c>
    </row>
    <row r="43" spans="1:17" s="307" customFormat="1" ht="30" customHeight="1" x14ac:dyDescent="0.25">
      <c r="A43" s="306"/>
      <c r="B43" s="39" t="s">
        <v>501</v>
      </c>
      <c r="C43" s="46" t="s">
        <v>182</v>
      </c>
      <c r="D43" s="34" t="s">
        <v>410</v>
      </c>
      <c r="E43" s="35"/>
      <c r="F43" s="36"/>
      <c r="G43" s="36"/>
      <c r="H43" s="607" t="s">
        <v>409</v>
      </c>
      <c r="I43" s="607"/>
      <c r="J43" s="607"/>
      <c r="K43" s="607"/>
      <c r="L43" s="607"/>
      <c r="M43" s="613"/>
      <c r="N43" s="37" t="s">
        <v>35</v>
      </c>
      <c r="O43" s="31">
        <v>63</v>
      </c>
      <c r="P43" s="31"/>
      <c r="Q43" s="32">
        <f t="shared" si="0"/>
        <v>63</v>
      </c>
    </row>
    <row r="44" spans="1:17" s="307" customFormat="1" ht="30" customHeight="1" x14ac:dyDescent="0.25">
      <c r="A44" s="306"/>
      <c r="B44" s="39" t="s">
        <v>502</v>
      </c>
      <c r="C44" s="46" t="s">
        <v>182</v>
      </c>
      <c r="D44" s="34" t="s">
        <v>412</v>
      </c>
      <c r="E44" s="35"/>
      <c r="F44" s="36"/>
      <c r="G44" s="36"/>
      <c r="H44" s="607" t="s">
        <v>411</v>
      </c>
      <c r="I44" s="607"/>
      <c r="J44" s="607"/>
      <c r="K44" s="607"/>
      <c r="L44" s="607"/>
      <c r="M44" s="613"/>
      <c r="N44" s="37" t="s">
        <v>35</v>
      </c>
      <c r="O44" s="31">
        <v>8.1999999999999993</v>
      </c>
      <c r="P44" s="31"/>
      <c r="Q44" s="32">
        <f t="shared" si="0"/>
        <v>8.1999999999999993</v>
      </c>
    </row>
    <row r="45" spans="1:17" s="20" customFormat="1" ht="30" customHeight="1" x14ac:dyDescent="0.25">
      <c r="A45" s="89"/>
      <c r="B45" s="39" t="s">
        <v>503</v>
      </c>
      <c r="C45" s="46" t="s">
        <v>182</v>
      </c>
      <c r="D45" s="34" t="s">
        <v>218</v>
      </c>
      <c r="E45" s="35"/>
      <c r="F45" s="36"/>
      <c r="G45" s="36"/>
      <c r="H45" s="607" t="s">
        <v>217</v>
      </c>
      <c r="I45" s="607"/>
      <c r="J45" s="607"/>
      <c r="K45" s="607"/>
      <c r="L45" s="607"/>
      <c r="M45" s="613"/>
      <c r="N45" s="37" t="s">
        <v>35</v>
      </c>
      <c r="O45" s="31">
        <v>761.8</v>
      </c>
      <c r="P45" s="31"/>
      <c r="Q45" s="32">
        <f t="shared" si="0"/>
        <v>761.8</v>
      </c>
    </row>
    <row r="46" spans="1:17" s="20" customFormat="1" ht="30" customHeight="1" x14ac:dyDescent="0.25">
      <c r="A46" s="89"/>
      <c r="B46" s="39" t="s">
        <v>504</v>
      </c>
      <c r="C46" s="46" t="s">
        <v>179</v>
      </c>
      <c r="D46" s="34" t="s">
        <v>436</v>
      </c>
      <c r="E46" s="35"/>
      <c r="F46" s="36"/>
      <c r="G46" s="36"/>
      <c r="H46" s="607" t="s">
        <v>435</v>
      </c>
      <c r="I46" s="607"/>
      <c r="J46" s="607"/>
      <c r="K46" s="607"/>
      <c r="L46" s="607"/>
      <c r="M46" s="613"/>
      <c r="N46" s="37" t="s">
        <v>35</v>
      </c>
      <c r="O46" s="31">
        <v>229.4</v>
      </c>
      <c r="P46" s="31"/>
      <c r="Q46" s="32">
        <f t="shared" si="0"/>
        <v>229.4</v>
      </c>
    </row>
    <row r="47" spans="1:17" s="20" customFormat="1" ht="30" customHeight="1" x14ac:dyDescent="0.25">
      <c r="A47" s="89"/>
      <c r="B47" s="33" t="s">
        <v>505</v>
      </c>
      <c r="C47" s="46"/>
      <c r="D47" s="34"/>
      <c r="E47" s="35"/>
      <c r="F47" s="36"/>
      <c r="G47" s="28" t="s">
        <v>207</v>
      </c>
      <c r="H47" s="81"/>
      <c r="I47" s="82"/>
      <c r="J47" s="82"/>
      <c r="K47" s="82"/>
      <c r="L47" s="82"/>
      <c r="M47" s="83"/>
      <c r="N47" s="37"/>
      <c r="O47" s="31"/>
      <c r="P47" s="31"/>
      <c r="Q47" s="32">
        <f t="shared" si="0"/>
        <v>0</v>
      </c>
    </row>
    <row r="48" spans="1:17" s="20" customFormat="1" ht="30" customHeight="1" x14ac:dyDescent="0.25">
      <c r="A48" s="89"/>
      <c r="B48" s="39" t="s">
        <v>506</v>
      </c>
      <c r="C48" s="46" t="s">
        <v>31</v>
      </c>
      <c r="D48" s="34">
        <v>91926</v>
      </c>
      <c r="E48" s="35"/>
      <c r="F48" s="36"/>
      <c r="G48" s="36"/>
      <c r="H48" s="607" t="s">
        <v>327</v>
      </c>
      <c r="I48" s="608"/>
      <c r="J48" s="608"/>
      <c r="K48" s="608"/>
      <c r="L48" s="608"/>
      <c r="M48" s="609"/>
      <c r="N48" s="37" t="s">
        <v>35</v>
      </c>
      <c r="O48" s="31">
        <v>37092.1</v>
      </c>
      <c r="P48" s="31"/>
      <c r="Q48" s="32">
        <f t="shared" si="0"/>
        <v>37092.1</v>
      </c>
    </row>
    <row r="49" spans="1:17" s="20" customFormat="1" ht="30" customHeight="1" x14ac:dyDescent="0.25">
      <c r="A49" s="89"/>
      <c r="B49" s="39" t="s">
        <v>507</v>
      </c>
      <c r="C49" s="46" t="s">
        <v>31</v>
      </c>
      <c r="D49" s="34">
        <v>91928</v>
      </c>
      <c r="E49" s="35"/>
      <c r="F49" s="36"/>
      <c r="G49" s="36"/>
      <c r="H49" s="607" t="s">
        <v>328</v>
      </c>
      <c r="I49" s="608"/>
      <c r="J49" s="608"/>
      <c r="K49" s="608"/>
      <c r="L49" s="608"/>
      <c r="M49" s="609"/>
      <c r="N49" s="37" t="s">
        <v>35</v>
      </c>
      <c r="O49" s="31">
        <v>1816.6</v>
      </c>
      <c r="P49" s="31"/>
      <c r="Q49" s="32">
        <f t="shared" ref="Q49:Q80" si="1">+SUM(O49:P49)</f>
        <v>1816.6</v>
      </c>
    </row>
    <row r="50" spans="1:17" s="20" customFormat="1" ht="30" customHeight="1" x14ac:dyDescent="0.25">
      <c r="A50" s="89"/>
      <c r="B50" s="39" t="s">
        <v>508</v>
      </c>
      <c r="C50" s="46" t="s">
        <v>31</v>
      </c>
      <c r="D50" s="34">
        <v>91929</v>
      </c>
      <c r="E50" s="35"/>
      <c r="F50" s="36"/>
      <c r="G50" s="36"/>
      <c r="H50" s="607" t="s">
        <v>331</v>
      </c>
      <c r="I50" s="608"/>
      <c r="J50" s="608"/>
      <c r="K50" s="608"/>
      <c r="L50" s="608"/>
      <c r="M50" s="609"/>
      <c r="N50" s="37" t="s">
        <v>35</v>
      </c>
      <c r="O50" s="31">
        <v>986.3</v>
      </c>
      <c r="P50" s="31"/>
      <c r="Q50" s="32">
        <f t="shared" si="1"/>
        <v>986.3</v>
      </c>
    </row>
    <row r="51" spans="1:17" s="20" customFormat="1" ht="30" customHeight="1" x14ac:dyDescent="0.25">
      <c r="A51" s="89"/>
      <c r="B51" s="39" t="s">
        <v>509</v>
      </c>
      <c r="C51" s="46" t="s">
        <v>31</v>
      </c>
      <c r="D51" s="34">
        <v>91931</v>
      </c>
      <c r="E51" s="35"/>
      <c r="F51" s="36"/>
      <c r="G51" s="36"/>
      <c r="H51" s="607" t="s">
        <v>329</v>
      </c>
      <c r="I51" s="608"/>
      <c r="J51" s="608"/>
      <c r="K51" s="608"/>
      <c r="L51" s="608"/>
      <c r="M51" s="609"/>
      <c r="N51" s="37" t="s">
        <v>35</v>
      </c>
      <c r="O51" s="31">
        <v>739.4</v>
      </c>
      <c r="P51" s="31"/>
      <c r="Q51" s="32">
        <f t="shared" si="1"/>
        <v>739.4</v>
      </c>
    </row>
    <row r="52" spans="1:17" s="20" customFormat="1" ht="30" customHeight="1" x14ac:dyDescent="0.25">
      <c r="A52" s="89"/>
      <c r="B52" s="39" t="s">
        <v>510</v>
      </c>
      <c r="C52" s="46" t="s">
        <v>31</v>
      </c>
      <c r="D52" s="34">
        <v>91933</v>
      </c>
      <c r="E52" s="35"/>
      <c r="F52" s="36"/>
      <c r="G52" s="36"/>
      <c r="H52" s="607" t="s">
        <v>334</v>
      </c>
      <c r="I52" s="608"/>
      <c r="J52" s="608"/>
      <c r="K52" s="608"/>
      <c r="L52" s="608"/>
      <c r="M52" s="609"/>
      <c r="N52" s="37" t="s">
        <v>35</v>
      </c>
      <c r="O52" s="31">
        <v>1246.8</v>
      </c>
      <c r="P52" s="31"/>
      <c r="Q52" s="32">
        <f t="shared" si="1"/>
        <v>1246.8</v>
      </c>
    </row>
    <row r="53" spans="1:17" s="20" customFormat="1" ht="30" customHeight="1" x14ac:dyDescent="0.25">
      <c r="A53" s="89"/>
      <c r="B53" s="39" t="s">
        <v>511</v>
      </c>
      <c r="C53" s="46" t="s">
        <v>31</v>
      </c>
      <c r="D53" s="34">
        <v>91935</v>
      </c>
      <c r="E53" s="35"/>
      <c r="F53" s="36"/>
      <c r="G53" s="36"/>
      <c r="H53" s="607" t="s">
        <v>332</v>
      </c>
      <c r="I53" s="608"/>
      <c r="J53" s="608"/>
      <c r="K53" s="608"/>
      <c r="L53" s="608"/>
      <c r="M53" s="609"/>
      <c r="N53" s="37" t="s">
        <v>35</v>
      </c>
      <c r="O53" s="31">
        <v>761.6</v>
      </c>
      <c r="P53" s="31"/>
      <c r="Q53" s="32">
        <f t="shared" si="1"/>
        <v>761.6</v>
      </c>
    </row>
    <row r="54" spans="1:17" s="20" customFormat="1" ht="30" customHeight="1" x14ac:dyDescent="0.25">
      <c r="A54" s="89"/>
      <c r="B54" s="39" t="s">
        <v>512</v>
      </c>
      <c r="C54" s="46" t="s">
        <v>31</v>
      </c>
      <c r="D54" s="34">
        <v>92992</v>
      </c>
      <c r="E54" s="35"/>
      <c r="F54" s="36"/>
      <c r="G54" s="36"/>
      <c r="H54" s="607" t="s">
        <v>330</v>
      </c>
      <c r="I54" s="608"/>
      <c r="J54" s="608"/>
      <c r="K54" s="608"/>
      <c r="L54" s="608"/>
      <c r="M54" s="609"/>
      <c r="N54" s="37" t="s">
        <v>35</v>
      </c>
      <c r="O54" s="31">
        <v>42.8</v>
      </c>
      <c r="P54" s="31"/>
      <c r="Q54" s="32">
        <f t="shared" si="1"/>
        <v>42.8</v>
      </c>
    </row>
    <row r="55" spans="1:17" s="20" customFormat="1" ht="30" customHeight="1" x14ac:dyDescent="0.25">
      <c r="A55" s="89"/>
      <c r="B55" s="39" t="s">
        <v>513</v>
      </c>
      <c r="C55" s="46" t="s">
        <v>31</v>
      </c>
      <c r="D55" s="34">
        <v>92996</v>
      </c>
      <c r="E55" s="35"/>
      <c r="F55" s="36"/>
      <c r="G55" s="36"/>
      <c r="H55" s="607" t="s">
        <v>333</v>
      </c>
      <c r="I55" s="608"/>
      <c r="J55" s="608"/>
      <c r="K55" s="608"/>
      <c r="L55" s="608"/>
      <c r="M55" s="609"/>
      <c r="N55" s="37" t="s">
        <v>35</v>
      </c>
      <c r="O55" s="31">
        <v>171</v>
      </c>
      <c r="P55" s="31"/>
      <c r="Q55" s="32">
        <f t="shared" si="1"/>
        <v>171</v>
      </c>
    </row>
    <row r="56" spans="1:17" s="20" customFormat="1" ht="30" customHeight="1" x14ac:dyDescent="0.25">
      <c r="A56" s="89"/>
      <c r="B56" s="39" t="s">
        <v>514</v>
      </c>
      <c r="C56" s="46" t="s">
        <v>31</v>
      </c>
      <c r="D56" s="34">
        <v>96974</v>
      </c>
      <c r="E56" s="35"/>
      <c r="F56" s="36"/>
      <c r="G56" s="36"/>
      <c r="H56" s="607" t="s">
        <v>454</v>
      </c>
      <c r="I56" s="608"/>
      <c r="J56" s="608"/>
      <c r="K56" s="608"/>
      <c r="L56" s="608"/>
      <c r="M56" s="609"/>
      <c r="N56" s="37" t="s">
        <v>35</v>
      </c>
      <c r="O56" s="31">
        <v>15</v>
      </c>
      <c r="P56" s="31"/>
      <c r="Q56" s="32">
        <f t="shared" si="1"/>
        <v>15</v>
      </c>
    </row>
    <row r="57" spans="1:17" s="20" customFormat="1" ht="30" customHeight="1" x14ac:dyDescent="0.25">
      <c r="A57" s="89"/>
      <c r="B57" s="33" t="s">
        <v>515</v>
      </c>
      <c r="C57" s="46"/>
      <c r="D57" s="34"/>
      <c r="E57" s="35"/>
      <c r="F57" s="36"/>
      <c r="G57" s="28" t="s">
        <v>178</v>
      </c>
      <c r="H57" s="81"/>
      <c r="I57" s="82"/>
      <c r="J57" s="82"/>
      <c r="K57" s="82"/>
      <c r="L57" s="82"/>
      <c r="M57" s="83"/>
      <c r="N57" s="37"/>
      <c r="O57" s="31"/>
      <c r="P57" s="31"/>
      <c r="Q57" s="32">
        <f t="shared" si="1"/>
        <v>0</v>
      </c>
    </row>
    <row r="58" spans="1:17" s="20" customFormat="1" ht="30" customHeight="1" x14ac:dyDescent="0.25">
      <c r="A58" s="89"/>
      <c r="B58" s="39" t="s">
        <v>516</v>
      </c>
      <c r="C58" s="46" t="s">
        <v>31</v>
      </c>
      <c r="D58" s="34">
        <v>93667</v>
      </c>
      <c r="E58" s="35"/>
      <c r="F58" s="36"/>
      <c r="G58" s="36"/>
      <c r="H58" s="607" t="s">
        <v>335</v>
      </c>
      <c r="I58" s="608"/>
      <c r="J58" s="608"/>
      <c r="K58" s="608"/>
      <c r="L58" s="608"/>
      <c r="M58" s="609"/>
      <c r="N58" s="37" t="s">
        <v>36</v>
      </c>
      <c r="O58" s="31">
        <v>4</v>
      </c>
      <c r="P58" s="31"/>
      <c r="Q58" s="32">
        <f t="shared" si="1"/>
        <v>4</v>
      </c>
    </row>
    <row r="59" spans="1:17" s="20" customFormat="1" ht="30" customHeight="1" x14ac:dyDescent="0.25">
      <c r="A59" s="89"/>
      <c r="B59" s="39" t="s">
        <v>517</v>
      </c>
      <c r="C59" s="46" t="s">
        <v>31</v>
      </c>
      <c r="D59" s="34">
        <v>93668</v>
      </c>
      <c r="E59" s="35"/>
      <c r="F59" s="36"/>
      <c r="G59" s="36"/>
      <c r="H59" s="607" t="s">
        <v>336</v>
      </c>
      <c r="I59" s="608"/>
      <c r="J59" s="608"/>
      <c r="K59" s="608"/>
      <c r="L59" s="608"/>
      <c r="M59" s="609"/>
      <c r="N59" s="37" t="s">
        <v>36</v>
      </c>
      <c r="O59" s="31">
        <v>2</v>
      </c>
      <c r="P59" s="31"/>
      <c r="Q59" s="32">
        <f t="shared" si="1"/>
        <v>2</v>
      </c>
    </row>
    <row r="60" spans="1:17" s="20" customFormat="1" ht="30" customHeight="1" x14ac:dyDescent="0.25">
      <c r="A60" s="89"/>
      <c r="B60" s="39" t="s">
        <v>518</v>
      </c>
      <c r="C60" s="46" t="s">
        <v>31</v>
      </c>
      <c r="D60" s="34">
        <v>93669</v>
      </c>
      <c r="E60" s="35"/>
      <c r="F60" s="36"/>
      <c r="G60" s="36"/>
      <c r="H60" s="607" t="s">
        <v>337</v>
      </c>
      <c r="I60" s="608"/>
      <c r="J60" s="608"/>
      <c r="K60" s="608"/>
      <c r="L60" s="608"/>
      <c r="M60" s="609"/>
      <c r="N60" s="37" t="s">
        <v>36</v>
      </c>
      <c r="O60" s="31">
        <v>2</v>
      </c>
      <c r="P60" s="31"/>
      <c r="Q60" s="32">
        <f t="shared" si="1"/>
        <v>2</v>
      </c>
    </row>
    <row r="61" spans="1:17" s="20" customFormat="1" ht="30" customHeight="1" x14ac:dyDescent="0.25">
      <c r="A61" s="89"/>
      <c r="B61" s="39" t="s">
        <v>519</v>
      </c>
      <c r="C61" s="46" t="s">
        <v>31</v>
      </c>
      <c r="D61" s="34">
        <v>93670</v>
      </c>
      <c r="E61" s="35"/>
      <c r="F61" s="36"/>
      <c r="G61" s="36"/>
      <c r="H61" s="607" t="s">
        <v>338</v>
      </c>
      <c r="I61" s="608"/>
      <c r="J61" s="608"/>
      <c r="K61" s="608"/>
      <c r="L61" s="608"/>
      <c r="M61" s="609"/>
      <c r="N61" s="37" t="s">
        <v>36</v>
      </c>
      <c r="O61" s="31">
        <v>4</v>
      </c>
      <c r="P61" s="31"/>
      <c r="Q61" s="32">
        <f t="shared" si="1"/>
        <v>4</v>
      </c>
    </row>
    <row r="62" spans="1:17" s="20" customFormat="1" ht="30" customHeight="1" x14ac:dyDescent="0.25">
      <c r="A62" s="89"/>
      <c r="B62" s="39" t="s">
        <v>520</v>
      </c>
      <c r="C62" s="46" t="s">
        <v>31</v>
      </c>
      <c r="D62" s="34">
        <v>93671</v>
      </c>
      <c r="E62" s="35"/>
      <c r="F62" s="36"/>
      <c r="G62" s="36"/>
      <c r="H62" s="607" t="s">
        <v>339</v>
      </c>
      <c r="I62" s="608"/>
      <c r="J62" s="608"/>
      <c r="K62" s="608"/>
      <c r="L62" s="608"/>
      <c r="M62" s="609"/>
      <c r="N62" s="37" t="s">
        <v>36</v>
      </c>
      <c r="O62" s="31">
        <v>14</v>
      </c>
      <c r="P62" s="31"/>
      <c r="Q62" s="32">
        <f t="shared" si="1"/>
        <v>14</v>
      </c>
    </row>
    <row r="63" spans="1:17" s="20" customFormat="1" ht="30" customHeight="1" x14ac:dyDescent="0.25">
      <c r="A63" s="89"/>
      <c r="B63" s="39" t="s">
        <v>521</v>
      </c>
      <c r="C63" s="46" t="s">
        <v>31</v>
      </c>
      <c r="D63" s="34">
        <v>93672</v>
      </c>
      <c r="E63" s="35"/>
      <c r="F63" s="36"/>
      <c r="G63" s="36"/>
      <c r="H63" s="607" t="s">
        <v>340</v>
      </c>
      <c r="I63" s="608"/>
      <c r="J63" s="608"/>
      <c r="K63" s="608"/>
      <c r="L63" s="608"/>
      <c r="M63" s="609"/>
      <c r="N63" s="37" t="s">
        <v>36</v>
      </c>
      <c r="O63" s="31">
        <v>6</v>
      </c>
      <c r="P63" s="31"/>
      <c r="Q63" s="32">
        <f t="shared" si="1"/>
        <v>6</v>
      </c>
    </row>
    <row r="64" spans="1:17" s="20" customFormat="1" ht="30" customHeight="1" x14ac:dyDescent="0.25">
      <c r="A64" s="89"/>
      <c r="B64" s="39" t="s">
        <v>522</v>
      </c>
      <c r="C64" s="46" t="s">
        <v>31</v>
      </c>
      <c r="D64" s="34">
        <v>93673</v>
      </c>
      <c r="E64" s="35"/>
      <c r="F64" s="36"/>
      <c r="G64" s="36"/>
      <c r="H64" s="607" t="s">
        <v>341</v>
      </c>
      <c r="I64" s="608"/>
      <c r="J64" s="608"/>
      <c r="K64" s="608"/>
      <c r="L64" s="608"/>
      <c r="M64" s="609"/>
      <c r="N64" s="37" t="s">
        <v>36</v>
      </c>
      <c r="O64" s="31">
        <v>4</v>
      </c>
      <c r="P64" s="31"/>
      <c r="Q64" s="32">
        <f t="shared" si="1"/>
        <v>4</v>
      </c>
    </row>
    <row r="65" spans="1:17" s="20" customFormat="1" ht="30" customHeight="1" x14ac:dyDescent="0.25">
      <c r="A65" s="89"/>
      <c r="B65" s="39" t="s">
        <v>523</v>
      </c>
      <c r="C65" s="46" t="s">
        <v>179</v>
      </c>
      <c r="D65" s="34" t="s">
        <v>233</v>
      </c>
      <c r="E65" s="35"/>
      <c r="F65" s="36"/>
      <c r="G65" s="36"/>
      <c r="H65" s="607" t="s">
        <v>342</v>
      </c>
      <c r="I65" s="608"/>
      <c r="J65" s="608"/>
      <c r="K65" s="608"/>
      <c r="L65" s="608"/>
      <c r="M65" s="609"/>
      <c r="N65" s="37" t="s">
        <v>36</v>
      </c>
      <c r="O65" s="31">
        <v>6</v>
      </c>
      <c r="P65" s="31"/>
      <c r="Q65" s="32">
        <f t="shared" si="1"/>
        <v>6</v>
      </c>
    </row>
    <row r="66" spans="1:17" s="20" customFormat="1" ht="30" customHeight="1" x14ac:dyDescent="0.25">
      <c r="A66" s="89"/>
      <c r="B66" s="39" t="s">
        <v>524</v>
      </c>
      <c r="C66" s="46" t="s">
        <v>182</v>
      </c>
      <c r="D66" s="34" t="s">
        <v>345</v>
      </c>
      <c r="E66" s="35"/>
      <c r="F66" s="36"/>
      <c r="G66" s="36"/>
      <c r="H66" s="607" t="s">
        <v>343</v>
      </c>
      <c r="I66" s="608"/>
      <c r="J66" s="608"/>
      <c r="K66" s="608"/>
      <c r="L66" s="608"/>
      <c r="M66" s="609"/>
      <c r="N66" s="37" t="s">
        <v>36</v>
      </c>
      <c r="O66" s="31">
        <v>2</v>
      </c>
      <c r="P66" s="31"/>
      <c r="Q66" s="32">
        <f t="shared" si="1"/>
        <v>2</v>
      </c>
    </row>
    <row r="67" spans="1:17" s="20" customFormat="1" ht="30" customHeight="1" x14ac:dyDescent="0.25">
      <c r="A67" s="89"/>
      <c r="B67" s="39" t="s">
        <v>525</v>
      </c>
      <c r="C67" s="46" t="s">
        <v>182</v>
      </c>
      <c r="D67" s="34" t="s">
        <v>346</v>
      </c>
      <c r="E67" s="35"/>
      <c r="F67" s="36"/>
      <c r="G67" s="36"/>
      <c r="H67" s="607" t="s">
        <v>344</v>
      </c>
      <c r="I67" s="608"/>
      <c r="J67" s="608"/>
      <c r="K67" s="608"/>
      <c r="L67" s="608"/>
      <c r="M67" s="609"/>
      <c r="N67" s="37" t="s">
        <v>36</v>
      </c>
      <c r="O67" s="31">
        <v>2</v>
      </c>
      <c r="P67" s="31"/>
      <c r="Q67" s="32">
        <f t="shared" si="1"/>
        <v>2</v>
      </c>
    </row>
    <row r="68" spans="1:17" s="20" customFormat="1" ht="30" customHeight="1" x14ac:dyDescent="0.25">
      <c r="A68" s="89"/>
      <c r="B68" s="39" t="s">
        <v>526</v>
      </c>
      <c r="C68" s="46" t="s">
        <v>179</v>
      </c>
      <c r="D68" s="34" t="s">
        <v>355</v>
      </c>
      <c r="E68" s="35"/>
      <c r="F68" s="36"/>
      <c r="G68" s="36"/>
      <c r="H68" s="607" t="s">
        <v>356</v>
      </c>
      <c r="I68" s="608"/>
      <c r="J68" s="608"/>
      <c r="K68" s="608"/>
      <c r="L68" s="608"/>
      <c r="M68" s="609"/>
      <c r="N68" s="37" t="s">
        <v>36</v>
      </c>
      <c r="O68" s="31"/>
      <c r="P68" s="31"/>
      <c r="Q68" s="32">
        <f t="shared" si="1"/>
        <v>0</v>
      </c>
    </row>
    <row r="69" spans="1:17" s="20" customFormat="1" ht="30" customHeight="1" x14ac:dyDescent="0.25">
      <c r="A69" s="89"/>
      <c r="B69" s="39" t="s">
        <v>527</v>
      </c>
      <c r="C69" s="46" t="s">
        <v>182</v>
      </c>
      <c r="D69" s="34" t="s">
        <v>348</v>
      </c>
      <c r="E69" s="35"/>
      <c r="F69" s="36"/>
      <c r="G69" s="36"/>
      <c r="H69" s="607" t="s">
        <v>347</v>
      </c>
      <c r="I69" s="608"/>
      <c r="J69" s="608"/>
      <c r="K69" s="608"/>
      <c r="L69" s="608"/>
      <c r="M69" s="609"/>
      <c r="N69" s="37" t="s">
        <v>36</v>
      </c>
      <c r="O69" s="31">
        <v>2</v>
      </c>
      <c r="P69" s="31"/>
      <c r="Q69" s="32">
        <f t="shared" si="1"/>
        <v>2</v>
      </c>
    </row>
    <row r="70" spans="1:17" s="20" customFormat="1" ht="30" customHeight="1" x14ac:dyDescent="0.25">
      <c r="A70" s="89"/>
      <c r="B70" s="39" t="s">
        <v>528</v>
      </c>
      <c r="C70" s="46" t="s">
        <v>31</v>
      </c>
      <c r="D70" s="34">
        <v>93653</v>
      </c>
      <c r="E70" s="35"/>
      <c r="F70" s="36"/>
      <c r="G70" s="36"/>
      <c r="H70" s="607" t="s">
        <v>350</v>
      </c>
      <c r="I70" s="607"/>
      <c r="J70" s="607"/>
      <c r="K70" s="607"/>
      <c r="L70" s="607"/>
      <c r="M70" s="613"/>
      <c r="N70" s="37" t="s">
        <v>36</v>
      </c>
      <c r="O70" s="31">
        <v>283</v>
      </c>
      <c r="P70" s="31"/>
      <c r="Q70" s="32">
        <f t="shared" si="1"/>
        <v>283</v>
      </c>
    </row>
    <row r="71" spans="1:17" s="20" customFormat="1" ht="30" customHeight="1" x14ac:dyDescent="0.25">
      <c r="A71" s="89"/>
      <c r="B71" s="39" t="s">
        <v>529</v>
      </c>
      <c r="C71" s="46" t="s">
        <v>31</v>
      </c>
      <c r="D71" s="34">
        <v>93654</v>
      </c>
      <c r="E71" s="35"/>
      <c r="F71" s="36"/>
      <c r="G71" s="36"/>
      <c r="H71" s="607" t="s">
        <v>349</v>
      </c>
      <c r="I71" s="607"/>
      <c r="J71" s="607"/>
      <c r="K71" s="607"/>
      <c r="L71" s="607"/>
      <c r="M71" s="613"/>
      <c r="N71" s="37" t="s">
        <v>36</v>
      </c>
      <c r="O71" s="31">
        <v>60</v>
      </c>
      <c r="P71" s="31"/>
      <c r="Q71" s="32">
        <f t="shared" si="1"/>
        <v>60</v>
      </c>
    </row>
    <row r="72" spans="1:17" s="20" customFormat="1" ht="30" customHeight="1" x14ac:dyDescent="0.25">
      <c r="A72" s="89"/>
      <c r="B72" s="39" t="s">
        <v>530</v>
      </c>
      <c r="C72" s="46" t="s">
        <v>31</v>
      </c>
      <c r="D72" s="34">
        <v>93655</v>
      </c>
      <c r="E72" s="35"/>
      <c r="F72" s="36"/>
      <c r="G72" s="36"/>
      <c r="H72" s="607" t="s">
        <v>351</v>
      </c>
      <c r="I72" s="608"/>
      <c r="J72" s="608"/>
      <c r="K72" s="608"/>
      <c r="L72" s="608"/>
      <c r="M72" s="609"/>
      <c r="N72" s="37" t="s">
        <v>36</v>
      </c>
      <c r="O72" s="31">
        <v>67</v>
      </c>
      <c r="P72" s="31"/>
      <c r="Q72" s="32">
        <f t="shared" si="1"/>
        <v>67</v>
      </c>
    </row>
    <row r="73" spans="1:17" s="20" customFormat="1" ht="30" customHeight="1" x14ac:dyDescent="0.25">
      <c r="A73" s="89"/>
      <c r="B73" s="39" t="s">
        <v>531</v>
      </c>
      <c r="C73" s="46" t="s">
        <v>31</v>
      </c>
      <c r="D73" s="34">
        <v>93656</v>
      </c>
      <c r="E73" s="35"/>
      <c r="F73" s="36"/>
      <c r="G73" s="36"/>
      <c r="H73" s="607" t="s">
        <v>352</v>
      </c>
      <c r="I73" s="608"/>
      <c r="J73" s="608"/>
      <c r="K73" s="608"/>
      <c r="L73" s="608"/>
      <c r="M73" s="609"/>
      <c r="N73" s="37" t="s">
        <v>36</v>
      </c>
      <c r="O73" s="31">
        <v>9</v>
      </c>
      <c r="P73" s="31"/>
      <c r="Q73" s="32">
        <f t="shared" si="1"/>
        <v>9</v>
      </c>
    </row>
    <row r="74" spans="1:17" s="20" customFormat="1" ht="30" customHeight="1" x14ac:dyDescent="0.25">
      <c r="A74" s="89"/>
      <c r="B74" s="39" t="s">
        <v>532</v>
      </c>
      <c r="C74" s="46" t="s">
        <v>179</v>
      </c>
      <c r="D74" s="34" t="s">
        <v>360</v>
      </c>
      <c r="E74" s="35"/>
      <c r="F74" s="36"/>
      <c r="G74" s="36"/>
      <c r="H74" s="607" t="s">
        <v>359</v>
      </c>
      <c r="I74" s="608"/>
      <c r="J74" s="608"/>
      <c r="K74" s="608"/>
      <c r="L74" s="608"/>
      <c r="M74" s="609"/>
      <c r="N74" s="37" t="s">
        <v>36</v>
      </c>
      <c r="O74" s="31">
        <v>76</v>
      </c>
      <c r="P74" s="31"/>
      <c r="Q74" s="32">
        <f t="shared" si="1"/>
        <v>76</v>
      </c>
    </row>
    <row r="75" spans="1:17" s="20" customFormat="1" ht="30" customHeight="1" x14ac:dyDescent="0.25">
      <c r="A75" s="89"/>
      <c r="B75" s="39" t="s">
        <v>533</v>
      </c>
      <c r="C75" s="46" t="s">
        <v>179</v>
      </c>
      <c r="D75" s="34" t="s">
        <v>358</v>
      </c>
      <c r="E75" s="35"/>
      <c r="F75" s="36"/>
      <c r="G75" s="36"/>
      <c r="H75" s="607" t="s">
        <v>357</v>
      </c>
      <c r="I75" s="608"/>
      <c r="J75" s="608"/>
      <c r="K75" s="608"/>
      <c r="L75" s="608"/>
      <c r="M75" s="609"/>
      <c r="N75" s="37" t="s">
        <v>36</v>
      </c>
      <c r="O75" s="31">
        <v>8</v>
      </c>
      <c r="P75" s="31"/>
      <c r="Q75" s="32">
        <f t="shared" si="1"/>
        <v>8</v>
      </c>
    </row>
    <row r="76" spans="1:17" s="20" customFormat="1" ht="30" customHeight="1" x14ac:dyDescent="0.25">
      <c r="A76" s="89"/>
      <c r="B76" s="39" t="s">
        <v>534</v>
      </c>
      <c r="C76" s="46" t="s">
        <v>179</v>
      </c>
      <c r="D76" s="34" t="s">
        <v>361</v>
      </c>
      <c r="E76" s="35"/>
      <c r="F76" s="36"/>
      <c r="G76" s="36"/>
      <c r="H76" s="607" t="s">
        <v>362</v>
      </c>
      <c r="I76" s="608"/>
      <c r="J76" s="608"/>
      <c r="K76" s="608"/>
      <c r="L76" s="608"/>
      <c r="M76" s="609"/>
      <c r="N76" s="37" t="s">
        <v>36</v>
      </c>
      <c r="O76" s="31">
        <v>8</v>
      </c>
      <c r="P76" s="31"/>
      <c r="Q76" s="32">
        <f t="shared" si="1"/>
        <v>8</v>
      </c>
    </row>
    <row r="77" spans="1:17" s="20" customFormat="1" ht="30" customHeight="1" x14ac:dyDescent="0.25">
      <c r="A77" s="89"/>
      <c r="B77" s="39" t="s">
        <v>535</v>
      </c>
      <c r="C77" s="46" t="s">
        <v>182</v>
      </c>
      <c r="D77" s="34" t="s">
        <v>354</v>
      </c>
      <c r="E77" s="35"/>
      <c r="F77" s="36"/>
      <c r="G77" s="36"/>
      <c r="H77" s="607" t="s">
        <v>353</v>
      </c>
      <c r="I77" s="608"/>
      <c r="J77" s="608"/>
      <c r="K77" s="608"/>
      <c r="L77" s="608"/>
      <c r="M77" s="609"/>
      <c r="N77" s="37" t="s">
        <v>36</v>
      </c>
      <c r="O77" s="31">
        <v>27</v>
      </c>
      <c r="P77" s="31"/>
      <c r="Q77" s="32">
        <f t="shared" si="1"/>
        <v>27</v>
      </c>
    </row>
    <row r="78" spans="1:17" s="307" customFormat="1" ht="30" customHeight="1" x14ac:dyDescent="0.25">
      <c r="A78" s="306"/>
      <c r="B78" s="39" t="s">
        <v>536</v>
      </c>
      <c r="C78" s="46" t="s">
        <v>179</v>
      </c>
      <c r="D78" s="34" t="s">
        <v>375</v>
      </c>
      <c r="E78" s="35"/>
      <c r="F78" s="36"/>
      <c r="G78" s="36"/>
      <c r="H78" s="607" t="s">
        <v>374</v>
      </c>
      <c r="I78" s="608"/>
      <c r="J78" s="608"/>
      <c r="K78" s="608"/>
      <c r="L78" s="608"/>
      <c r="M78" s="609"/>
      <c r="N78" s="37" t="s">
        <v>36</v>
      </c>
      <c r="O78" s="31">
        <v>22</v>
      </c>
      <c r="P78" s="31"/>
      <c r="Q78" s="32">
        <f t="shared" si="1"/>
        <v>22</v>
      </c>
    </row>
    <row r="79" spans="1:17" s="20" customFormat="1" ht="30" customHeight="1" x14ac:dyDescent="0.25">
      <c r="A79" s="89"/>
      <c r="B79" s="33" t="s">
        <v>537</v>
      </c>
      <c r="C79" s="46"/>
      <c r="D79" s="34"/>
      <c r="E79" s="35"/>
      <c r="F79" s="36"/>
      <c r="G79" s="28" t="s">
        <v>363</v>
      </c>
      <c r="H79" s="81"/>
      <c r="I79" s="82"/>
      <c r="J79" s="82"/>
      <c r="K79" s="82"/>
      <c r="L79" s="82"/>
      <c r="M79" s="83"/>
      <c r="N79" s="37"/>
      <c r="O79" s="31"/>
      <c r="P79" s="31"/>
      <c r="Q79" s="32">
        <f t="shared" si="1"/>
        <v>0</v>
      </c>
    </row>
    <row r="80" spans="1:17" s="307" customFormat="1" ht="30" customHeight="1" x14ac:dyDescent="0.25">
      <c r="A80" s="306"/>
      <c r="B80" s="39" t="s">
        <v>538</v>
      </c>
      <c r="C80" s="46" t="s">
        <v>31</v>
      </c>
      <c r="D80" s="34">
        <v>91967</v>
      </c>
      <c r="E80" s="35"/>
      <c r="F80" s="36"/>
      <c r="G80" s="36"/>
      <c r="H80" s="607" t="s">
        <v>406</v>
      </c>
      <c r="I80" s="608"/>
      <c r="J80" s="608"/>
      <c r="K80" s="608"/>
      <c r="L80" s="608"/>
      <c r="M80" s="609"/>
      <c r="N80" s="37" t="s">
        <v>36</v>
      </c>
      <c r="O80" s="31">
        <v>2</v>
      </c>
      <c r="P80" s="31"/>
      <c r="Q80" s="32">
        <f t="shared" si="1"/>
        <v>2</v>
      </c>
    </row>
    <row r="81" spans="1:17" s="307" customFormat="1" ht="30" customHeight="1" x14ac:dyDescent="0.25">
      <c r="A81" s="306"/>
      <c r="B81" s="39" t="s">
        <v>539</v>
      </c>
      <c r="C81" s="46" t="s">
        <v>31</v>
      </c>
      <c r="D81" s="34">
        <v>91959</v>
      </c>
      <c r="E81" s="35"/>
      <c r="F81" s="36"/>
      <c r="G81" s="36"/>
      <c r="H81" s="607" t="s">
        <v>220</v>
      </c>
      <c r="I81" s="608"/>
      <c r="J81" s="608"/>
      <c r="K81" s="608"/>
      <c r="L81" s="608"/>
      <c r="M81" s="609"/>
      <c r="N81" s="37" t="s">
        <v>36</v>
      </c>
      <c r="O81" s="31">
        <v>10</v>
      </c>
      <c r="P81" s="31"/>
      <c r="Q81" s="32">
        <f t="shared" ref="Q81:Q112" si="2">+SUM(O81:P81)</f>
        <v>10</v>
      </c>
    </row>
    <row r="82" spans="1:17" s="307" customFormat="1" ht="30" customHeight="1" x14ac:dyDescent="0.25">
      <c r="A82" s="306"/>
      <c r="B82" s="39" t="s">
        <v>540</v>
      </c>
      <c r="C82" s="46" t="s">
        <v>31</v>
      </c>
      <c r="D82" s="34">
        <v>91953</v>
      </c>
      <c r="E82" s="35"/>
      <c r="F82" s="36"/>
      <c r="G82" s="36"/>
      <c r="H82" s="607" t="s">
        <v>221</v>
      </c>
      <c r="I82" s="608"/>
      <c r="J82" s="608"/>
      <c r="K82" s="608"/>
      <c r="L82" s="608"/>
      <c r="M82" s="609"/>
      <c r="N82" s="37" t="s">
        <v>36</v>
      </c>
      <c r="O82" s="31">
        <v>148</v>
      </c>
      <c r="P82" s="31"/>
      <c r="Q82" s="32">
        <f t="shared" si="2"/>
        <v>148</v>
      </c>
    </row>
    <row r="83" spans="1:17" s="307" customFormat="1" ht="30" customHeight="1" x14ac:dyDescent="0.25">
      <c r="A83" s="306"/>
      <c r="B83" s="39" t="s">
        <v>541</v>
      </c>
      <c r="C83" s="46" t="s">
        <v>31</v>
      </c>
      <c r="D83" s="34">
        <v>91955</v>
      </c>
      <c r="E83" s="35"/>
      <c r="F83" s="36"/>
      <c r="G83" s="36"/>
      <c r="H83" s="607" t="s">
        <v>407</v>
      </c>
      <c r="I83" s="608"/>
      <c r="J83" s="608"/>
      <c r="K83" s="608"/>
      <c r="L83" s="608"/>
      <c r="M83" s="609"/>
      <c r="N83" s="37" t="s">
        <v>36</v>
      </c>
      <c r="O83" s="31">
        <v>4</v>
      </c>
      <c r="P83" s="31"/>
      <c r="Q83" s="32">
        <f t="shared" si="2"/>
        <v>4</v>
      </c>
    </row>
    <row r="84" spans="1:17" s="307" customFormat="1" ht="30" customHeight="1" x14ac:dyDescent="0.25">
      <c r="A84" s="306"/>
      <c r="B84" s="39" t="s">
        <v>542</v>
      </c>
      <c r="C84" s="46" t="s">
        <v>31</v>
      </c>
      <c r="D84" s="34">
        <v>91969</v>
      </c>
      <c r="E84" s="35"/>
      <c r="F84" s="36"/>
      <c r="G84" s="36"/>
      <c r="H84" s="607" t="s">
        <v>408</v>
      </c>
      <c r="I84" s="608"/>
      <c r="J84" s="608"/>
      <c r="K84" s="608"/>
      <c r="L84" s="608"/>
      <c r="M84" s="609"/>
      <c r="N84" s="37" t="s">
        <v>36</v>
      </c>
      <c r="O84" s="31">
        <v>2</v>
      </c>
      <c r="P84" s="31"/>
      <c r="Q84" s="32">
        <f t="shared" si="2"/>
        <v>2</v>
      </c>
    </row>
    <row r="85" spans="1:17" s="307" customFormat="1" ht="30" customHeight="1" x14ac:dyDescent="0.25">
      <c r="A85" s="306"/>
      <c r="B85" s="39" t="s">
        <v>543</v>
      </c>
      <c r="C85" s="46" t="s">
        <v>31</v>
      </c>
      <c r="D85" s="34">
        <v>92004</v>
      </c>
      <c r="E85" s="35"/>
      <c r="F85" s="36"/>
      <c r="G85" s="36"/>
      <c r="H85" s="607" t="s">
        <v>222</v>
      </c>
      <c r="I85" s="608"/>
      <c r="J85" s="608"/>
      <c r="K85" s="608"/>
      <c r="L85" s="608"/>
      <c r="M85" s="609"/>
      <c r="N85" s="37" t="s">
        <v>36</v>
      </c>
      <c r="O85" s="31">
        <v>11</v>
      </c>
      <c r="P85" s="31"/>
      <c r="Q85" s="32">
        <f t="shared" si="2"/>
        <v>11</v>
      </c>
    </row>
    <row r="86" spans="1:17" s="307" customFormat="1" ht="30" customHeight="1" x14ac:dyDescent="0.25">
      <c r="A86" s="306"/>
      <c r="B86" s="39" t="s">
        <v>544</v>
      </c>
      <c r="C86" s="46" t="s">
        <v>31</v>
      </c>
      <c r="D86" s="34">
        <v>91996</v>
      </c>
      <c r="E86" s="35"/>
      <c r="F86" s="36"/>
      <c r="G86" s="36"/>
      <c r="H86" s="607" t="s">
        <v>223</v>
      </c>
      <c r="I86" s="608"/>
      <c r="J86" s="608"/>
      <c r="K86" s="608"/>
      <c r="L86" s="608"/>
      <c r="M86" s="609"/>
      <c r="N86" s="37" t="s">
        <v>36</v>
      </c>
      <c r="O86" s="31">
        <v>182</v>
      </c>
      <c r="P86" s="31"/>
      <c r="Q86" s="32">
        <f t="shared" si="2"/>
        <v>182</v>
      </c>
    </row>
    <row r="87" spans="1:17" s="307" customFormat="1" ht="30" customHeight="1" x14ac:dyDescent="0.25">
      <c r="A87" s="306"/>
      <c r="B87" s="39" t="s">
        <v>545</v>
      </c>
      <c r="C87" s="46" t="s">
        <v>179</v>
      </c>
      <c r="D87" s="34" t="s">
        <v>373</v>
      </c>
      <c r="E87" s="35"/>
      <c r="F87" s="36"/>
      <c r="G87" s="36"/>
      <c r="H87" s="607" t="s">
        <v>372</v>
      </c>
      <c r="I87" s="608"/>
      <c r="J87" s="608"/>
      <c r="K87" s="608"/>
      <c r="L87" s="608"/>
      <c r="M87" s="609"/>
      <c r="N87" s="37" t="s">
        <v>36</v>
      </c>
      <c r="O87" s="31">
        <v>644</v>
      </c>
      <c r="P87" s="31"/>
      <c r="Q87" s="32">
        <f t="shared" si="2"/>
        <v>644</v>
      </c>
    </row>
    <row r="88" spans="1:17" s="20" customFormat="1" ht="30" customHeight="1" x14ac:dyDescent="0.25">
      <c r="A88" s="89"/>
      <c r="B88" s="33" t="s">
        <v>546</v>
      </c>
      <c r="C88" s="46"/>
      <c r="D88" s="34"/>
      <c r="E88" s="35"/>
      <c r="F88" s="36"/>
      <c r="G88" s="28" t="s">
        <v>206</v>
      </c>
      <c r="H88" s="81"/>
      <c r="I88" s="82"/>
      <c r="J88" s="82"/>
      <c r="K88" s="82"/>
      <c r="L88" s="82"/>
      <c r="M88" s="83"/>
      <c r="N88" s="37"/>
      <c r="O88" s="31"/>
      <c r="P88" s="31"/>
      <c r="Q88" s="32">
        <f t="shared" si="2"/>
        <v>0</v>
      </c>
    </row>
    <row r="89" spans="1:17" s="307" customFormat="1" ht="30" customHeight="1" x14ac:dyDescent="0.25">
      <c r="A89" s="306"/>
      <c r="B89" s="39" t="s">
        <v>547</v>
      </c>
      <c r="C89" s="46" t="s">
        <v>31</v>
      </c>
      <c r="D89" s="34">
        <v>91940</v>
      </c>
      <c r="E89" s="35"/>
      <c r="F89" s="36"/>
      <c r="G89" s="36"/>
      <c r="H89" s="607" t="s">
        <v>224</v>
      </c>
      <c r="I89" s="608"/>
      <c r="J89" s="608"/>
      <c r="K89" s="608"/>
      <c r="L89" s="608"/>
      <c r="M89" s="609"/>
      <c r="N89" s="37" t="s">
        <v>36</v>
      </c>
      <c r="O89" s="31">
        <v>413</v>
      </c>
      <c r="P89" s="31"/>
      <c r="Q89" s="32">
        <f t="shared" si="2"/>
        <v>413</v>
      </c>
    </row>
    <row r="90" spans="1:17" s="307" customFormat="1" ht="30" customHeight="1" x14ac:dyDescent="0.25">
      <c r="A90" s="306"/>
      <c r="B90" s="39" t="s">
        <v>548</v>
      </c>
      <c r="C90" s="46" t="s">
        <v>31</v>
      </c>
      <c r="D90" s="34">
        <v>91936</v>
      </c>
      <c r="E90" s="35"/>
      <c r="F90" s="36"/>
      <c r="G90" s="36"/>
      <c r="H90" s="607" t="s">
        <v>225</v>
      </c>
      <c r="I90" s="608"/>
      <c r="J90" s="608"/>
      <c r="K90" s="608"/>
      <c r="L90" s="608"/>
      <c r="M90" s="609"/>
      <c r="N90" s="37" t="s">
        <v>36</v>
      </c>
      <c r="O90" s="31">
        <v>904</v>
      </c>
      <c r="P90" s="31"/>
      <c r="Q90" s="32">
        <f t="shared" si="2"/>
        <v>904</v>
      </c>
    </row>
    <row r="91" spans="1:17" s="307" customFormat="1" ht="30" customHeight="1" x14ac:dyDescent="0.25">
      <c r="A91" s="306"/>
      <c r="B91" s="39" t="s">
        <v>600</v>
      </c>
      <c r="C91" s="46" t="s">
        <v>182</v>
      </c>
      <c r="D91" s="34" t="s">
        <v>227</v>
      </c>
      <c r="E91" s="35"/>
      <c r="F91" s="36"/>
      <c r="G91" s="36"/>
      <c r="H91" s="607" t="s">
        <v>226</v>
      </c>
      <c r="I91" s="608"/>
      <c r="J91" s="608"/>
      <c r="K91" s="608"/>
      <c r="L91" s="608"/>
      <c r="M91" s="609"/>
      <c r="N91" s="37" t="s">
        <v>36</v>
      </c>
      <c r="O91" s="31">
        <v>9</v>
      </c>
      <c r="P91" s="31"/>
      <c r="Q91" s="32">
        <f t="shared" si="2"/>
        <v>9</v>
      </c>
    </row>
    <row r="92" spans="1:17" s="307" customFormat="1" ht="30" customHeight="1" x14ac:dyDescent="0.25">
      <c r="A92" s="306"/>
      <c r="B92" s="39" t="s">
        <v>601</v>
      </c>
      <c r="C92" s="46" t="s">
        <v>179</v>
      </c>
      <c r="D92" s="34" t="s">
        <v>365</v>
      </c>
      <c r="E92" s="35"/>
      <c r="F92" s="36"/>
      <c r="G92" s="36"/>
      <c r="H92" s="607" t="s">
        <v>364</v>
      </c>
      <c r="I92" s="608"/>
      <c r="J92" s="608"/>
      <c r="K92" s="608"/>
      <c r="L92" s="608"/>
      <c r="M92" s="609"/>
      <c r="N92" s="37" t="s">
        <v>36</v>
      </c>
      <c r="O92" s="31">
        <v>31</v>
      </c>
      <c r="P92" s="31"/>
      <c r="Q92" s="32">
        <f t="shared" si="2"/>
        <v>31</v>
      </c>
    </row>
    <row r="93" spans="1:17" s="307" customFormat="1" ht="30" customHeight="1" x14ac:dyDescent="0.25">
      <c r="A93" s="306"/>
      <c r="B93" s="39" t="s">
        <v>602</v>
      </c>
      <c r="C93" s="46" t="s">
        <v>179</v>
      </c>
      <c r="D93" s="34" t="s">
        <v>366</v>
      </c>
      <c r="E93" s="35"/>
      <c r="F93" s="36"/>
      <c r="G93" s="36"/>
      <c r="H93" s="607" t="s">
        <v>367</v>
      </c>
      <c r="I93" s="608"/>
      <c r="J93" s="608"/>
      <c r="K93" s="608"/>
      <c r="L93" s="608"/>
      <c r="M93" s="609"/>
      <c r="N93" s="37" t="s">
        <v>36</v>
      </c>
      <c r="O93" s="31">
        <v>339</v>
      </c>
      <c r="P93" s="31"/>
      <c r="Q93" s="32">
        <f t="shared" si="2"/>
        <v>339</v>
      </c>
    </row>
    <row r="94" spans="1:17" s="307" customFormat="1" ht="30" customHeight="1" x14ac:dyDescent="0.25">
      <c r="A94" s="306"/>
      <c r="B94" s="39" t="s">
        <v>603</v>
      </c>
      <c r="C94" s="46" t="s">
        <v>179</v>
      </c>
      <c r="D94" s="34" t="s">
        <v>369</v>
      </c>
      <c r="E94" s="35"/>
      <c r="F94" s="36"/>
      <c r="G94" s="36"/>
      <c r="H94" s="607" t="s">
        <v>368</v>
      </c>
      <c r="I94" s="608"/>
      <c r="J94" s="608"/>
      <c r="K94" s="608"/>
      <c r="L94" s="608"/>
      <c r="M94" s="609"/>
      <c r="N94" s="37" t="s">
        <v>35</v>
      </c>
      <c r="O94" s="31">
        <f>+O45</f>
        <v>761.8</v>
      </c>
      <c r="P94" s="31"/>
      <c r="Q94" s="32">
        <f t="shared" si="2"/>
        <v>761.8</v>
      </c>
    </row>
    <row r="95" spans="1:17" s="307" customFormat="1" ht="30" customHeight="1" x14ac:dyDescent="0.25">
      <c r="A95" s="306"/>
      <c r="B95" s="39" t="s">
        <v>604</v>
      </c>
      <c r="C95" s="46" t="s">
        <v>31</v>
      </c>
      <c r="D95" s="34">
        <v>93017</v>
      </c>
      <c r="E95" s="35"/>
      <c r="F95" s="36"/>
      <c r="G95" s="36"/>
      <c r="H95" s="607" t="s">
        <v>371</v>
      </c>
      <c r="I95" s="608"/>
      <c r="J95" s="608"/>
      <c r="K95" s="608"/>
      <c r="L95" s="608"/>
      <c r="M95" s="609"/>
      <c r="N95" s="37" t="s">
        <v>36</v>
      </c>
      <c r="O95" s="31">
        <v>1</v>
      </c>
      <c r="P95" s="31"/>
      <c r="Q95" s="32">
        <f t="shared" si="2"/>
        <v>1</v>
      </c>
    </row>
    <row r="96" spans="1:17" s="307" customFormat="1" ht="30" customHeight="1" x14ac:dyDescent="0.25">
      <c r="A96" s="306"/>
      <c r="B96" s="39" t="s">
        <v>605</v>
      </c>
      <c r="C96" s="46" t="s">
        <v>179</v>
      </c>
      <c r="D96" s="34" t="s">
        <v>418</v>
      </c>
      <c r="E96" s="35"/>
      <c r="F96" s="36"/>
      <c r="G96" s="36"/>
      <c r="H96" s="607" t="s">
        <v>417</v>
      </c>
      <c r="I96" s="608"/>
      <c r="J96" s="608"/>
      <c r="K96" s="608"/>
      <c r="L96" s="608"/>
      <c r="M96" s="609"/>
      <c r="N96" s="37" t="s">
        <v>36</v>
      </c>
      <c r="O96" s="31">
        <v>24</v>
      </c>
      <c r="P96" s="31"/>
      <c r="Q96" s="32">
        <f t="shared" si="2"/>
        <v>24</v>
      </c>
    </row>
    <row r="97" spans="1:17" s="307" customFormat="1" ht="30" customHeight="1" x14ac:dyDescent="0.25">
      <c r="A97" s="306"/>
      <c r="B97" s="39" t="s">
        <v>606</v>
      </c>
      <c r="C97" s="46" t="s">
        <v>179</v>
      </c>
      <c r="D97" s="34" t="s">
        <v>419</v>
      </c>
      <c r="E97" s="35"/>
      <c r="F97" s="36"/>
      <c r="G97" s="36"/>
      <c r="H97" s="607" t="s">
        <v>420</v>
      </c>
      <c r="I97" s="608"/>
      <c r="J97" s="608"/>
      <c r="K97" s="608"/>
      <c r="L97" s="608"/>
      <c r="M97" s="609"/>
      <c r="N97" s="37" t="s">
        <v>36</v>
      </c>
      <c r="O97" s="31">
        <v>4</v>
      </c>
      <c r="P97" s="31"/>
      <c r="Q97" s="32">
        <f t="shared" si="2"/>
        <v>4</v>
      </c>
    </row>
    <row r="98" spans="1:17" s="307" customFormat="1" ht="30" customHeight="1" x14ac:dyDescent="0.25">
      <c r="A98" s="306"/>
      <c r="B98" s="39" t="s">
        <v>607</v>
      </c>
      <c r="C98" s="46" t="s">
        <v>179</v>
      </c>
      <c r="D98" s="34" t="s">
        <v>422</v>
      </c>
      <c r="E98" s="35"/>
      <c r="F98" s="36"/>
      <c r="G98" s="36"/>
      <c r="H98" s="607" t="s">
        <v>421</v>
      </c>
      <c r="I98" s="608"/>
      <c r="J98" s="608"/>
      <c r="K98" s="608"/>
      <c r="L98" s="608"/>
      <c r="M98" s="609"/>
      <c r="N98" s="37" t="s">
        <v>36</v>
      </c>
      <c r="O98" s="31">
        <f>ROUNDUP((O43+O44)/3,0)</f>
        <v>24</v>
      </c>
      <c r="P98" s="31"/>
      <c r="Q98" s="32">
        <f t="shared" si="2"/>
        <v>24</v>
      </c>
    </row>
    <row r="99" spans="1:17" s="307" customFormat="1" ht="30" customHeight="1" x14ac:dyDescent="0.25">
      <c r="A99" s="306"/>
      <c r="B99" s="39" t="s">
        <v>608</v>
      </c>
      <c r="C99" s="46" t="s">
        <v>179</v>
      </c>
      <c r="D99" s="34" t="s">
        <v>431</v>
      </c>
      <c r="E99" s="35"/>
      <c r="F99" s="36"/>
      <c r="G99" s="36"/>
      <c r="H99" s="607" t="s">
        <v>430</v>
      </c>
      <c r="I99" s="608"/>
      <c r="J99" s="608"/>
      <c r="K99" s="608"/>
      <c r="L99" s="608"/>
      <c r="M99" s="609"/>
      <c r="N99" s="37" t="s">
        <v>36</v>
      </c>
      <c r="O99" s="31">
        <v>6</v>
      </c>
      <c r="P99" s="31"/>
      <c r="Q99" s="32">
        <f t="shared" si="2"/>
        <v>6</v>
      </c>
    </row>
    <row r="100" spans="1:17" s="307" customFormat="1" ht="30" customHeight="1" x14ac:dyDescent="0.25">
      <c r="A100" s="306"/>
      <c r="B100" s="39" t="s">
        <v>609</v>
      </c>
      <c r="C100" s="46" t="s">
        <v>182</v>
      </c>
      <c r="D100" s="34" t="s">
        <v>442</v>
      </c>
      <c r="E100" s="35"/>
      <c r="F100" s="36"/>
      <c r="G100" s="36"/>
      <c r="H100" s="607" t="s">
        <v>441</v>
      </c>
      <c r="I100" s="608"/>
      <c r="J100" s="608"/>
      <c r="K100" s="608"/>
      <c r="L100" s="608"/>
      <c r="M100" s="609"/>
      <c r="N100" s="37" t="s">
        <v>36</v>
      </c>
      <c r="O100" s="31"/>
      <c r="P100" s="31"/>
      <c r="Q100" s="32">
        <f t="shared" si="2"/>
        <v>0</v>
      </c>
    </row>
    <row r="101" spans="1:17" s="307" customFormat="1" ht="30" customHeight="1" x14ac:dyDescent="0.25">
      <c r="A101" s="306"/>
      <c r="B101" s="39" t="s">
        <v>610</v>
      </c>
      <c r="C101" s="46" t="s">
        <v>182</v>
      </c>
      <c r="D101" s="34" t="s">
        <v>444</v>
      </c>
      <c r="E101" s="35"/>
      <c r="F101" s="36"/>
      <c r="G101" s="36"/>
      <c r="H101" s="607" t="s">
        <v>443</v>
      </c>
      <c r="I101" s="607"/>
      <c r="J101" s="607"/>
      <c r="K101" s="607"/>
      <c r="L101" s="607"/>
      <c r="M101" s="613"/>
      <c r="N101" s="37" t="s">
        <v>36</v>
      </c>
      <c r="O101" s="31"/>
      <c r="P101" s="31"/>
      <c r="Q101" s="32">
        <f t="shared" si="2"/>
        <v>0</v>
      </c>
    </row>
    <row r="102" spans="1:17" s="307" customFormat="1" ht="30" customHeight="1" x14ac:dyDescent="0.25">
      <c r="A102" s="306"/>
      <c r="B102" s="39" t="s">
        <v>611</v>
      </c>
      <c r="C102" s="46" t="s">
        <v>179</v>
      </c>
      <c r="D102" s="34" t="s">
        <v>434</v>
      </c>
      <c r="E102" s="35"/>
      <c r="F102" s="36"/>
      <c r="G102" s="36"/>
      <c r="H102" s="607" t="s">
        <v>433</v>
      </c>
      <c r="I102" s="608"/>
      <c r="J102" s="608"/>
      <c r="K102" s="608"/>
      <c r="L102" s="608"/>
      <c r="M102" s="609"/>
      <c r="N102" s="37" t="s">
        <v>36</v>
      </c>
      <c r="O102" s="31">
        <v>936</v>
      </c>
      <c r="P102" s="31"/>
      <c r="Q102" s="32">
        <f t="shared" si="2"/>
        <v>936</v>
      </c>
    </row>
    <row r="103" spans="1:17" s="307" customFormat="1" ht="30" customHeight="1" x14ac:dyDescent="0.25">
      <c r="A103" s="306"/>
      <c r="B103" s="39" t="s">
        <v>612</v>
      </c>
      <c r="C103" s="46" t="s">
        <v>182</v>
      </c>
      <c r="D103" s="34" t="s">
        <v>414</v>
      </c>
      <c r="E103" s="35"/>
      <c r="F103" s="36"/>
      <c r="G103" s="36"/>
      <c r="H103" s="607" t="s">
        <v>413</v>
      </c>
      <c r="I103" s="608"/>
      <c r="J103" s="608"/>
      <c r="K103" s="608"/>
      <c r="L103" s="608"/>
      <c r="M103" s="609"/>
      <c r="N103" s="37" t="s">
        <v>36</v>
      </c>
      <c r="O103" s="31">
        <v>6</v>
      </c>
      <c r="P103" s="31"/>
      <c r="Q103" s="32">
        <f t="shared" si="2"/>
        <v>6</v>
      </c>
    </row>
    <row r="104" spans="1:17" s="307" customFormat="1" ht="30" customHeight="1" x14ac:dyDescent="0.25">
      <c r="A104" s="306"/>
      <c r="B104" s="39" t="s">
        <v>613</v>
      </c>
      <c r="C104" s="46" t="s">
        <v>179</v>
      </c>
      <c r="D104" s="34" t="s">
        <v>415</v>
      </c>
      <c r="E104" s="35"/>
      <c r="F104" s="36"/>
      <c r="G104" s="36"/>
      <c r="H104" s="607" t="s">
        <v>416</v>
      </c>
      <c r="I104" s="608"/>
      <c r="J104" s="608"/>
      <c r="K104" s="608"/>
      <c r="L104" s="608"/>
      <c r="M104" s="609"/>
      <c r="N104" s="37" t="s">
        <v>36</v>
      </c>
      <c r="O104" s="31">
        <v>45</v>
      </c>
      <c r="P104" s="31"/>
      <c r="Q104" s="32">
        <f t="shared" si="2"/>
        <v>45</v>
      </c>
    </row>
    <row r="105" spans="1:17" s="307" customFormat="1" ht="30" customHeight="1" x14ac:dyDescent="0.25">
      <c r="A105" s="306"/>
      <c r="B105" s="39" t="s">
        <v>614</v>
      </c>
      <c r="C105" s="46" t="s">
        <v>182</v>
      </c>
      <c r="D105" s="34" t="s">
        <v>229</v>
      </c>
      <c r="E105" s="35"/>
      <c r="F105" s="36"/>
      <c r="G105" s="36"/>
      <c r="H105" s="607" t="s">
        <v>228</v>
      </c>
      <c r="I105" s="608"/>
      <c r="J105" s="608"/>
      <c r="K105" s="608"/>
      <c r="L105" s="608"/>
      <c r="M105" s="609"/>
      <c r="N105" s="37" t="s">
        <v>36</v>
      </c>
      <c r="O105" s="31">
        <v>291</v>
      </c>
      <c r="P105" s="31"/>
      <c r="Q105" s="32">
        <f t="shared" si="2"/>
        <v>291</v>
      </c>
    </row>
    <row r="106" spans="1:17" s="307" customFormat="1" ht="30" customHeight="1" x14ac:dyDescent="0.25">
      <c r="A106" s="306"/>
      <c r="B106" s="39" t="s">
        <v>615</v>
      </c>
      <c r="C106" s="46" t="s">
        <v>31</v>
      </c>
      <c r="D106" s="34">
        <v>95817</v>
      </c>
      <c r="E106" s="35"/>
      <c r="F106" s="36"/>
      <c r="G106" s="36"/>
      <c r="H106" s="607" t="s">
        <v>370</v>
      </c>
      <c r="I106" s="608"/>
      <c r="J106" s="608"/>
      <c r="K106" s="608"/>
      <c r="L106" s="608"/>
      <c r="M106" s="609"/>
      <c r="N106" s="37" t="s">
        <v>36</v>
      </c>
      <c r="O106" s="31">
        <v>6</v>
      </c>
      <c r="P106" s="31"/>
      <c r="Q106" s="32">
        <f t="shared" si="2"/>
        <v>6</v>
      </c>
    </row>
    <row r="107" spans="1:17" s="307" customFormat="1" ht="30" customHeight="1" x14ac:dyDescent="0.25">
      <c r="A107" s="306"/>
      <c r="B107" s="39" t="s">
        <v>616</v>
      </c>
      <c r="C107" s="46" t="s">
        <v>179</v>
      </c>
      <c r="D107" s="34" t="s">
        <v>377</v>
      </c>
      <c r="E107" s="35"/>
      <c r="F107" s="36"/>
      <c r="G107" s="36"/>
      <c r="H107" s="607" t="s">
        <v>376</v>
      </c>
      <c r="I107" s="608"/>
      <c r="J107" s="608"/>
      <c r="K107" s="608"/>
      <c r="L107" s="608"/>
      <c r="M107" s="609"/>
      <c r="N107" s="37" t="s">
        <v>36</v>
      </c>
      <c r="O107" s="31">
        <v>936</v>
      </c>
      <c r="P107" s="31"/>
      <c r="Q107" s="32">
        <f t="shared" si="2"/>
        <v>936</v>
      </c>
    </row>
    <row r="108" spans="1:17" s="307" customFormat="1" ht="30" customHeight="1" x14ac:dyDescent="0.25">
      <c r="A108" s="306"/>
      <c r="B108" s="39" t="s">
        <v>617</v>
      </c>
      <c r="C108" s="46" t="s">
        <v>179</v>
      </c>
      <c r="D108" s="34" t="s">
        <v>379</v>
      </c>
      <c r="E108" s="35"/>
      <c r="F108" s="36"/>
      <c r="G108" s="36"/>
      <c r="H108" s="607" t="s">
        <v>378</v>
      </c>
      <c r="I108" s="608"/>
      <c r="J108" s="608"/>
      <c r="K108" s="608"/>
      <c r="L108" s="608"/>
      <c r="M108" s="609"/>
      <c r="N108" s="37" t="s">
        <v>36</v>
      </c>
      <c r="O108" s="31">
        <v>2577</v>
      </c>
      <c r="P108" s="31"/>
      <c r="Q108" s="32">
        <f t="shared" si="2"/>
        <v>2577</v>
      </c>
    </row>
    <row r="109" spans="1:17" s="307" customFormat="1" ht="30" customHeight="1" x14ac:dyDescent="0.25">
      <c r="A109" s="306"/>
      <c r="B109" s="39" t="s">
        <v>618</v>
      </c>
      <c r="C109" s="46" t="s">
        <v>179</v>
      </c>
      <c r="D109" s="34" t="s">
        <v>381</v>
      </c>
      <c r="E109" s="35"/>
      <c r="F109" s="36"/>
      <c r="G109" s="36"/>
      <c r="H109" s="607" t="s">
        <v>380</v>
      </c>
      <c r="I109" s="608"/>
      <c r="J109" s="608"/>
      <c r="K109" s="608"/>
      <c r="L109" s="608"/>
      <c r="M109" s="609"/>
      <c r="N109" s="37" t="s">
        <v>36</v>
      </c>
      <c r="O109" s="31">
        <v>12</v>
      </c>
      <c r="P109" s="31"/>
      <c r="Q109" s="32">
        <f t="shared" si="2"/>
        <v>12</v>
      </c>
    </row>
    <row r="110" spans="1:17" s="307" customFormat="1" ht="30" customHeight="1" x14ac:dyDescent="0.25">
      <c r="A110" s="306"/>
      <c r="B110" s="39" t="s">
        <v>619</v>
      </c>
      <c r="C110" s="46" t="s">
        <v>179</v>
      </c>
      <c r="D110" s="34" t="s">
        <v>383</v>
      </c>
      <c r="E110" s="35"/>
      <c r="F110" s="36"/>
      <c r="G110" s="36"/>
      <c r="H110" s="607" t="s">
        <v>382</v>
      </c>
      <c r="I110" s="608"/>
      <c r="J110" s="608"/>
      <c r="K110" s="608"/>
      <c r="L110" s="608"/>
      <c r="M110" s="609"/>
      <c r="N110" s="37" t="s">
        <v>36</v>
      </c>
      <c r="O110" s="31">
        <v>31</v>
      </c>
      <c r="P110" s="31"/>
      <c r="Q110" s="32">
        <f t="shared" si="2"/>
        <v>31</v>
      </c>
    </row>
    <row r="111" spans="1:17" s="307" customFormat="1" ht="30" customHeight="1" x14ac:dyDescent="0.25">
      <c r="A111" s="306"/>
      <c r="B111" s="39" t="s">
        <v>620</v>
      </c>
      <c r="C111" s="46" t="s">
        <v>179</v>
      </c>
      <c r="D111" s="34" t="s">
        <v>385</v>
      </c>
      <c r="E111" s="35"/>
      <c r="F111" s="36"/>
      <c r="G111" s="36"/>
      <c r="H111" s="607" t="s">
        <v>384</v>
      </c>
      <c r="I111" s="608"/>
      <c r="J111" s="608"/>
      <c r="K111" s="608"/>
      <c r="L111" s="608"/>
      <c r="M111" s="609"/>
      <c r="N111" s="37" t="s">
        <v>36</v>
      </c>
      <c r="O111" s="31">
        <v>377</v>
      </c>
      <c r="P111" s="31"/>
      <c r="Q111" s="32">
        <f t="shared" si="2"/>
        <v>377</v>
      </c>
    </row>
    <row r="112" spans="1:17" s="307" customFormat="1" ht="30" customHeight="1" x14ac:dyDescent="0.25">
      <c r="A112" s="306"/>
      <c r="B112" s="39" t="s">
        <v>621</v>
      </c>
      <c r="C112" s="46" t="s">
        <v>179</v>
      </c>
      <c r="D112" s="34" t="s">
        <v>386</v>
      </c>
      <c r="E112" s="35"/>
      <c r="F112" s="36"/>
      <c r="G112" s="36"/>
      <c r="H112" s="607" t="s">
        <v>388</v>
      </c>
      <c r="I112" s="608"/>
      <c r="J112" s="608"/>
      <c r="K112" s="608"/>
      <c r="L112" s="608"/>
      <c r="M112" s="609"/>
      <c r="N112" s="37" t="s">
        <v>36</v>
      </c>
      <c r="O112" s="31">
        <v>1</v>
      </c>
      <c r="P112" s="31"/>
      <c r="Q112" s="32">
        <f t="shared" si="2"/>
        <v>1</v>
      </c>
    </row>
    <row r="113" spans="1:17" s="307" customFormat="1" ht="30" customHeight="1" x14ac:dyDescent="0.25">
      <c r="A113" s="306"/>
      <c r="B113" s="39" t="s">
        <v>622</v>
      </c>
      <c r="C113" s="46" t="s">
        <v>179</v>
      </c>
      <c r="D113" s="34" t="s">
        <v>387</v>
      </c>
      <c r="E113" s="35"/>
      <c r="F113" s="36"/>
      <c r="G113" s="36"/>
      <c r="H113" s="607" t="s">
        <v>389</v>
      </c>
      <c r="I113" s="608"/>
      <c r="J113" s="608"/>
      <c r="K113" s="608"/>
      <c r="L113" s="608"/>
      <c r="M113" s="609"/>
      <c r="N113" s="37" t="s">
        <v>36</v>
      </c>
      <c r="O113" s="31">
        <v>8</v>
      </c>
      <c r="P113" s="31"/>
      <c r="Q113" s="32">
        <f t="shared" ref="Q113:Q134" si="3">+SUM(O113:P113)</f>
        <v>8</v>
      </c>
    </row>
    <row r="114" spans="1:17" s="307" customFormat="1" ht="30" customHeight="1" x14ac:dyDescent="0.25">
      <c r="A114" s="306"/>
      <c r="B114" s="39" t="s">
        <v>623</v>
      </c>
      <c r="C114" s="46" t="s">
        <v>179</v>
      </c>
      <c r="D114" s="34" t="s">
        <v>393</v>
      </c>
      <c r="E114" s="35"/>
      <c r="F114" s="36"/>
      <c r="G114" s="36"/>
      <c r="H114" s="607" t="s">
        <v>392</v>
      </c>
      <c r="I114" s="608"/>
      <c r="J114" s="608"/>
      <c r="K114" s="608"/>
      <c r="L114" s="608"/>
      <c r="M114" s="609"/>
      <c r="N114" s="37" t="s">
        <v>36</v>
      </c>
      <c r="O114" s="31">
        <v>1</v>
      </c>
      <c r="P114" s="31"/>
      <c r="Q114" s="32">
        <f t="shared" si="3"/>
        <v>1</v>
      </c>
    </row>
    <row r="115" spans="1:17" s="307" customFormat="1" ht="30" customHeight="1" x14ac:dyDescent="0.25">
      <c r="A115" s="306"/>
      <c r="B115" s="39" t="s">
        <v>624</v>
      </c>
      <c r="C115" s="46" t="s">
        <v>179</v>
      </c>
      <c r="D115" s="34" t="s">
        <v>394</v>
      </c>
      <c r="E115" s="35"/>
      <c r="F115" s="36"/>
      <c r="G115" s="36"/>
      <c r="H115" s="607" t="s">
        <v>397</v>
      </c>
      <c r="I115" s="608"/>
      <c r="J115" s="608"/>
      <c r="K115" s="608"/>
      <c r="L115" s="608"/>
      <c r="M115" s="609"/>
      <c r="N115" s="37" t="s">
        <v>36</v>
      </c>
      <c r="O115" s="31">
        <v>8</v>
      </c>
      <c r="P115" s="31"/>
      <c r="Q115" s="32">
        <f t="shared" si="3"/>
        <v>8</v>
      </c>
    </row>
    <row r="116" spans="1:17" s="307" customFormat="1" ht="30" customHeight="1" x14ac:dyDescent="0.25">
      <c r="A116" s="306"/>
      <c r="B116" s="39" t="s">
        <v>625</v>
      </c>
      <c r="C116" s="46" t="s">
        <v>179</v>
      </c>
      <c r="D116" s="34" t="s">
        <v>395</v>
      </c>
      <c r="E116" s="35"/>
      <c r="F116" s="36"/>
      <c r="G116" s="36"/>
      <c r="H116" s="607" t="s">
        <v>396</v>
      </c>
      <c r="I116" s="608"/>
      <c r="J116" s="608"/>
      <c r="K116" s="608"/>
      <c r="L116" s="608"/>
      <c r="M116" s="609"/>
      <c r="N116" s="37" t="s">
        <v>36</v>
      </c>
      <c r="O116" s="31">
        <v>6</v>
      </c>
      <c r="P116" s="31"/>
      <c r="Q116" s="32">
        <f t="shared" si="3"/>
        <v>6</v>
      </c>
    </row>
    <row r="117" spans="1:17" s="307" customFormat="1" ht="30" customHeight="1" x14ac:dyDescent="0.25">
      <c r="A117" s="306"/>
      <c r="B117" s="39" t="s">
        <v>626</v>
      </c>
      <c r="C117" s="46" t="s">
        <v>179</v>
      </c>
      <c r="D117" s="34" t="s">
        <v>399</v>
      </c>
      <c r="E117" s="35"/>
      <c r="F117" s="36"/>
      <c r="G117" s="36"/>
      <c r="H117" s="607" t="s">
        <v>398</v>
      </c>
      <c r="I117" s="608"/>
      <c r="J117" s="608"/>
      <c r="K117" s="608"/>
      <c r="L117" s="608"/>
      <c r="M117" s="609"/>
      <c r="N117" s="37" t="s">
        <v>36</v>
      </c>
      <c r="O117" s="31">
        <v>51</v>
      </c>
      <c r="P117" s="31"/>
      <c r="Q117" s="32">
        <f t="shared" si="3"/>
        <v>51</v>
      </c>
    </row>
    <row r="118" spans="1:17" s="307" customFormat="1" ht="30" customHeight="1" x14ac:dyDescent="0.25">
      <c r="A118" s="306"/>
      <c r="B118" s="39" t="s">
        <v>627</v>
      </c>
      <c r="C118" s="46" t="s">
        <v>179</v>
      </c>
      <c r="D118" s="34" t="s">
        <v>400</v>
      </c>
      <c r="E118" s="35"/>
      <c r="F118" s="36"/>
      <c r="G118" s="36"/>
      <c r="H118" s="607" t="s">
        <v>401</v>
      </c>
      <c r="I118" s="608"/>
      <c r="J118" s="608"/>
      <c r="K118" s="608"/>
      <c r="L118" s="608"/>
      <c r="M118" s="609"/>
      <c r="N118" s="37" t="s">
        <v>36</v>
      </c>
      <c r="O118" s="31">
        <v>1448</v>
      </c>
      <c r="P118" s="31"/>
      <c r="Q118" s="32">
        <f t="shared" si="3"/>
        <v>1448</v>
      </c>
    </row>
    <row r="119" spans="1:17" s="307" customFormat="1" ht="30" customHeight="1" x14ac:dyDescent="0.25">
      <c r="A119" s="306"/>
      <c r="B119" s="39" t="s">
        <v>628</v>
      </c>
      <c r="C119" s="46" t="s">
        <v>179</v>
      </c>
      <c r="D119" s="34" t="s">
        <v>403</v>
      </c>
      <c r="E119" s="35"/>
      <c r="F119" s="36"/>
      <c r="G119" s="36"/>
      <c r="H119" s="607" t="s">
        <v>402</v>
      </c>
      <c r="I119" s="608"/>
      <c r="J119" s="608"/>
      <c r="K119" s="608"/>
      <c r="L119" s="608"/>
      <c r="M119" s="609"/>
      <c r="N119" s="37" t="s">
        <v>36</v>
      </c>
      <c r="O119" s="31">
        <v>2465</v>
      </c>
      <c r="P119" s="31"/>
      <c r="Q119" s="32">
        <f t="shared" si="3"/>
        <v>2465</v>
      </c>
    </row>
    <row r="120" spans="1:17" s="307" customFormat="1" ht="30" customHeight="1" x14ac:dyDescent="0.25">
      <c r="A120" s="306"/>
      <c r="B120" s="39" t="s">
        <v>629</v>
      </c>
      <c r="C120" s="46" t="s">
        <v>179</v>
      </c>
      <c r="D120" s="34" t="s">
        <v>405</v>
      </c>
      <c r="E120" s="35"/>
      <c r="F120" s="36"/>
      <c r="G120" s="36"/>
      <c r="H120" s="607" t="s">
        <v>404</v>
      </c>
      <c r="I120" s="608"/>
      <c r="J120" s="608"/>
      <c r="K120" s="608"/>
      <c r="L120" s="608"/>
      <c r="M120" s="609"/>
      <c r="N120" s="37" t="s">
        <v>36</v>
      </c>
      <c r="O120" s="31">
        <v>936</v>
      </c>
      <c r="P120" s="31"/>
      <c r="Q120" s="32">
        <f t="shared" si="3"/>
        <v>936</v>
      </c>
    </row>
    <row r="121" spans="1:17" s="307" customFormat="1" ht="30" customHeight="1" x14ac:dyDescent="0.25">
      <c r="A121" s="306"/>
      <c r="B121" s="39" t="s">
        <v>630</v>
      </c>
      <c r="C121" s="46" t="s">
        <v>182</v>
      </c>
      <c r="D121" s="34" t="s">
        <v>391</v>
      </c>
      <c r="E121" s="35"/>
      <c r="F121" s="36"/>
      <c r="G121" s="36"/>
      <c r="H121" s="607" t="s">
        <v>390</v>
      </c>
      <c r="I121" s="608"/>
      <c r="J121" s="608"/>
      <c r="K121" s="608"/>
      <c r="L121" s="608"/>
      <c r="M121" s="609"/>
      <c r="N121" s="37" t="s">
        <v>35</v>
      </c>
      <c r="O121" s="31">
        <f>987*0.6</f>
        <v>592.19999999999993</v>
      </c>
      <c r="P121" s="31"/>
      <c r="Q121" s="32">
        <f t="shared" si="3"/>
        <v>592.19999999999993</v>
      </c>
    </row>
    <row r="122" spans="1:17" s="307" customFormat="1" ht="30" customHeight="1" x14ac:dyDescent="0.25">
      <c r="A122" s="306"/>
      <c r="B122" s="39" t="s">
        <v>631</v>
      </c>
      <c r="C122" s="46" t="s">
        <v>31</v>
      </c>
      <c r="D122" s="34">
        <v>101553</v>
      </c>
      <c r="E122" s="35"/>
      <c r="F122" s="36"/>
      <c r="G122" s="36"/>
      <c r="H122" s="607" t="s">
        <v>445</v>
      </c>
      <c r="I122" s="608"/>
      <c r="J122" s="608"/>
      <c r="K122" s="608"/>
      <c r="L122" s="608"/>
      <c r="M122" s="609"/>
      <c r="N122" s="37" t="s">
        <v>36</v>
      </c>
      <c r="O122" s="31">
        <v>3</v>
      </c>
      <c r="P122" s="31"/>
      <c r="Q122" s="32">
        <f t="shared" si="3"/>
        <v>3</v>
      </c>
    </row>
    <row r="123" spans="1:17" s="307" customFormat="1" ht="30" customHeight="1" x14ac:dyDescent="0.25">
      <c r="A123" s="306"/>
      <c r="B123" s="39" t="s">
        <v>632</v>
      </c>
      <c r="C123" s="46" t="s">
        <v>31</v>
      </c>
      <c r="D123" s="34">
        <v>101547</v>
      </c>
      <c r="E123" s="35"/>
      <c r="F123" s="36"/>
      <c r="G123" s="36"/>
      <c r="H123" s="607" t="s">
        <v>446</v>
      </c>
      <c r="I123" s="608"/>
      <c r="J123" s="608"/>
      <c r="K123" s="608"/>
      <c r="L123" s="608"/>
      <c r="M123" s="609"/>
      <c r="N123" s="37" t="s">
        <v>36</v>
      </c>
      <c r="O123" s="31">
        <v>3</v>
      </c>
      <c r="P123" s="31"/>
      <c r="Q123" s="32">
        <f t="shared" si="3"/>
        <v>3</v>
      </c>
    </row>
    <row r="124" spans="1:17" s="307" customFormat="1" ht="30" customHeight="1" x14ac:dyDescent="0.25">
      <c r="A124" s="306"/>
      <c r="B124" s="39" t="s">
        <v>633</v>
      </c>
      <c r="C124" s="46" t="s">
        <v>182</v>
      </c>
      <c r="D124" s="34" t="s">
        <v>448</v>
      </c>
      <c r="E124" s="35"/>
      <c r="F124" s="36"/>
      <c r="G124" s="36"/>
      <c r="H124" s="607" t="s">
        <v>447</v>
      </c>
      <c r="I124" s="608"/>
      <c r="J124" s="608"/>
      <c r="K124" s="608"/>
      <c r="L124" s="608"/>
      <c r="M124" s="609"/>
      <c r="N124" s="37" t="s">
        <v>36</v>
      </c>
      <c r="O124" s="31">
        <v>1</v>
      </c>
      <c r="P124" s="31"/>
      <c r="Q124" s="32">
        <f t="shared" si="3"/>
        <v>1</v>
      </c>
    </row>
    <row r="125" spans="1:17" s="307" customFormat="1" ht="30" customHeight="1" x14ac:dyDescent="0.25">
      <c r="A125" s="306"/>
      <c r="B125" s="39" t="s">
        <v>634</v>
      </c>
      <c r="C125" s="46" t="s">
        <v>182</v>
      </c>
      <c r="D125" s="34" t="s">
        <v>450</v>
      </c>
      <c r="E125" s="35"/>
      <c r="F125" s="36"/>
      <c r="G125" s="36"/>
      <c r="H125" s="607" t="s">
        <v>449</v>
      </c>
      <c r="I125" s="608"/>
      <c r="J125" s="608"/>
      <c r="K125" s="608"/>
      <c r="L125" s="608"/>
      <c r="M125" s="609"/>
      <c r="N125" s="37" t="s">
        <v>36</v>
      </c>
      <c r="O125" s="31">
        <v>1</v>
      </c>
      <c r="P125" s="31"/>
      <c r="Q125" s="32">
        <f t="shared" si="3"/>
        <v>1</v>
      </c>
    </row>
    <row r="126" spans="1:17" s="307" customFormat="1" ht="30" customHeight="1" x14ac:dyDescent="0.25">
      <c r="A126" s="306"/>
      <c r="B126" s="39" t="s">
        <v>635</v>
      </c>
      <c r="C126" s="46" t="s">
        <v>179</v>
      </c>
      <c r="D126" s="34" t="s">
        <v>452</v>
      </c>
      <c r="E126" s="35"/>
      <c r="F126" s="36"/>
      <c r="G126" s="36"/>
      <c r="H126" s="607" t="s">
        <v>451</v>
      </c>
      <c r="I126" s="608"/>
      <c r="J126" s="608"/>
      <c r="K126" s="608"/>
      <c r="L126" s="608"/>
      <c r="M126" s="609"/>
      <c r="N126" s="37" t="s">
        <v>36</v>
      </c>
      <c r="O126" s="31">
        <v>1</v>
      </c>
      <c r="P126" s="31"/>
      <c r="Q126" s="32">
        <f t="shared" si="3"/>
        <v>1</v>
      </c>
    </row>
    <row r="127" spans="1:17" s="307" customFormat="1" ht="30" customHeight="1" x14ac:dyDescent="0.25">
      <c r="A127" s="306"/>
      <c r="B127" s="39" t="s">
        <v>636</v>
      </c>
      <c r="C127" s="46" t="s">
        <v>31</v>
      </c>
      <c r="D127" s="34">
        <v>102109</v>
      </c>
      <c r="E127" s="35"/>
      <c r="F127" s="36"/>
      <c r="G127" s="36"/>
      <c r="H127" s="607" t="s">
        <v>453</v>
      </c>
      <c r="I127" s="608"/>
      <c r="J127" s="608"/>
      <c r="K127" s="608"/>
      <c r="L127" s="608"/>
      <c r="M127" s="609"/>
      <c r="N127" s="37" t="s">
        <v>36</v>
      </c>
      <c r="O127" s="31">
        <v>2</v>
      </c>
      <c r="P127" s="31"/>
      <c r="Q127" s="32">
        <f t="shared" si="3"/>
        <v>2</v>
      </c>
    </row>
    <row r="128" spans="1:17" s="307" customFormat="1" ht="30" customHeight="1" x14ac:dyDescent="0.25">
      <c r="A128" s="306"/>
      <c r="B128" s="39" t="s">
        <v>637</v>
      </c>
      <c r="C128" s="46" t="s">
        <v>179</v>
      </c>
      <c r="D128" s="34" t="s">
        <v>456</v>
      </c>
      <c r="E128" s="35"/>
      <c r="F128" s="36"/>
      <c r="G128" s="36"/>
      <c r="H128" s="607" t="s">
        <v>455</v>
      </c>
      <c r="I128" s="608"/>
      <c r="J128" s="608"/>
      <c r="K128" s="608"/>
      <c r="L128" s="608"/>
      <c r="M128" s="609"/>
      <c r="N128" s="37" t="s">
        <v>36</v>
      </c>
      <c r="O128" s="31">
        <v>1</v>
      </c>
      <c r="P128" s="31"/>
      <c r="Q128" s="32">
        <f t="shared" si="3"/>
        <v>1</v>
      </c>
    </row>
    <row r="129" spans="1:17" s="307" customFormat="1" ht="30" customHeight="1" x14ac:dyDescent="0.25">
      <c r="A129" s="306"/>
      <c r="B129" s="39" t="s">
        <v>638</v>
      </c>
      <c r="C129" s="46" t="s">
        <v>31</v>
      </c>
      <c r="D129" s="34">
        <v>97886</v>
      </c>
      <c r="E129" s="35"/>
      <c r="F129" s="36"/>
      <c r="G129" s="36"/>
      <c r="H129" s="607" t="s">
        <v>440</v>
      </c>
      <c r="I129" s="608"/>
      <c r="J129" s="608"/>
      <c r="K129" s="608"/>
      <c r="L129" s="608"/>
      <c r="M129" s="609"/>
      <c r="N129" s="37" t="s">
        <v>36</v>
      </c>
      <c r="O129" s="31">
        <v>7</v>
      </c>
      <c r="P129" s="31"/>
      <c r="Q129" s="32">
        <f t="shared" si="3"/>
        <v>7</v>
      </c>
    </row>
    <row r="130" spans="1:17" s="20" customFormat="1" ht="30" customHeight="1" x14ac:dyDescent="0.25">
      <c r="A130" s="89"/>
      <c r="B130" s="33" t="s">
        <v>639</v>
      </c>
      <c r="C130" s="46"/>
      <c r="D130" s="34"/>
      <c r="E130" s="35"/>
      <c r="F130" s="36"/>
      <c r="G130" s="28" t="s">
        <v>230</v>
      </c>
      <c r="H130" s="81"/>
      <c r="I130" s="82"/>
      <c r="J130" s="82"/>
      <c r="K130" s="82"/>
      <c r="L130" s="82"/>
      <c r="M130" s="83"/>
      <c r="N130" s="37"/>
      <c r="O130" s="31"/>
      <c r="P130" s="31"/>
      <c r="Q130" s="32">
        <f t="shared" si="3"/>
        <v>0</v>
      </c>
    </row>
    <row r="131" spans="1:17" s="307" customFormat="1" ht="30" customHeight="1" x14ac:dyDescent="0.25">
      <c r="A131" s="306"/>
      <c r="B131" s="39" t="s">
        <v>640</v>
      </c>
      <c r="C131" s="46" t="s">
        <v>179</v>
      </c>
      <c r="D131" s="34" t="s">
        <v>232</v>
      </c>
      <c r="E131" s="35"/>
      <c r="F131" s="36"/>
      <c r="G131" s="36"/>
      <c r="H131" s="607" t="s">
        <v>437</v>
      </c>
      <c r="I131" s="608"/>
      <c r="J131" s="608"/>
      <c r="K131" s="608"/>
      <c r="L131" s="608"/>
      <c r="M131" s="609"/>
      <c r="N131" s="37" t="s">
        <v>36</v>
      </c>
      <c r="O131" s="31">
        <v>813</v>
      </c>
      <c r="P131" s="31"/>
      <c r="Q131" s="32">
        <f t="shared" si="3"/>
        <v>813</v>
      </c>
    </row>
    <row r="132" spans="1:17" s="307" customFormat="1" ht="30" customHeight="1" x14ac:dyDescent="0.25">
      <c r="A132" s="306"/>
      <c r="B132" s="39" t="s">
        <v>641</v>
      </c>
      <c r="C132" s="46" t="s">
        <v>179</v>
      </c>
      <c r="D132" s="34" t="s">
        <v>439</v>
      </c>
      <c r="E132" s="35"/>
      <c r="F132" s="36"/>
      <c r="G132" s="36" t="s">
        <v>231</v>
      </c>
      <c r="H132" s="607" t="s">
        <v>438</v>
      </c>
      <c r="I132" s="608"/>
      <c r="J132" s="608"/>
      <c r="K132" s="608"/>
      <c r="L132" s="608"/>
      <c r="M132" s="609"/>
      <c r="N132" s="37" t="s">
        <v>36</v>
      </c>
      <c r="O132" s="31">
        <v>91</v>
      </c>
      <c r="P132" s="31"/>
      <c r="Q132" s="32">
        <f t="shared" si="3"/>
        <v>91</v>
      </c>
    </row>
    <row r="133" spans="1:17" s="20" customFormat="1" ht="30" customHeight="1" x14ac:dyDescent="0.25">
      <c r="A133" s="88"/>
      <c r="B133" s="33">
        <v>0</v>
      </c>
      <c r="C133" s="41"/>
      <c r="D133" s="45"/>
      <c r="E133" s="27"/>
      <c r="F133" s="28"/>
      <c r="G133" s="43"/>
      <c r="H133" s="28"/>
      <c r="I133" s="28"/>
      <c r="J133" s="28"/>
      <c r="K133" s="28"/>
      <c r="L133" s="43"/>
      <c r="M133" s="29"/>
      <c r="N133" s="30"/>
      <c r="O133" s="31"/>
      <c r="P133" s="31"/>
      <c r="Q133" s="32">
        <f t="shared" si="3"/>
        <v>0</v>
      </c>
    </row>
    <row r="134" spans="1:17" s="20" customFormat="1" ht="30" customHeight="1" x14ac:dyDescent="0.25">
      <c r="A134" s="88"/>
      <c r="B134" s="24">
        <v>6</v>
      </c>
      <c r="C134" s="25"/>
      <c r="D134" s="44"/>
      <c r="E134" s="27"/>
      <c r="F134" s="28" t="s">
        <v>234</v>
      </c>
      <c r="G134" s="28"/>
      <c r="H134" s="28"/>
      <c r="I134" s="28"/>
      <c r="J134" s="28"/>
      <c r="K134" s="28"/>
      <c r="L134" s="28"/>
      <c r="M134" s="29"/>
      <c r="N134" s="30"/>
      <c r="O134" s="31"/>
      <c r="P134" s="31"/>
      <c r="Q134" s="32">
        <f t="shared" si="3"/>
        <v>0</v>
      </c>
    </row>
    <row r="135" spans="1:17" s="20" customFormat="1" ht="30" customHeight="1" x14ac:dyDescent="0.25">
      <c r="A135" s="89"/>
      <c r="B135" s="33" t="s">
        <v>549</v>
      </c>
      <c r="C135" s="46"/>
      <c r="D135" s="34"/>
      <c r="E135" s="35"/>
      <c r="F135" s="36"/>
      <c r="G135" s="28" t="s">
        <v>205</v>
      </c>
      <c r="H135" s="81"/>
      <c r="I135" s="82"/>
      <c r="J135" s="82"/>
      <c r="K135" s="82"/>
      <c r="L135" s="82"/>
      <c r="M135" s="83"/>
      <c r="N135" s="37"/>
      <c r="O135" s="31"/>
      <c r="P135" s="31"/>
      <c r="Q135" s="32">
        <f t="shared" ref="Q135:Q158" si="4">+SUM(O135:P135)</f>
        <v>0</v>
      </c>
    </row>
    <row r="136" spans="1:17" s="307" customFormat="1" ht="30" customHeight="1" x14ac:dyDescent="0.25">
      <c r="A136" s="306"/>
      <c r="B136" s="39" t="s">
        <v>550</v>
      </c>
      <c r="C136" s="46" t="s">
        <v>31</v>
      </c>
      <c r="D136" s="34">
        <v>95746</v>
      </c>
      <c r="E136" s="35"/>
      <c r="F136" s="36"/>
      <c r="G136" s="36"/>
      <c r="H136" s="607" t="s">
        <v>423</v>
      </c>
      <c r="I136" s="607"/>
      <c r="J136" s="607"/>
      <c r="K136" s="607"/>
      <c r="L136" s="607"/>
      <c r="M136" s="613"/>
      <c r="N136" s="37" t="s">
        <v>35</v>
      </c>
      <c r="O136" s="31">
        <v>1474.9</v>
      </c>
      <c r="P136" s="31"/>
      <c r="Q136" s="32">
        <f t="shared" si="4"/>
        <v>1474.9</v>
      </c>
    </row>
    <row r="137" spans="1:17" s="20" customFormat="1" ht="30" customHeight="1" x14ac:dyDescent="0.25">
      <c r="A137" s="89"/>
      <c r="B137" s="39" t="s">
        <v>551</v>
      </c>
      <c r="C137" s="46" t="s">
        <v>182</v>
      </c>
      <c r="D137" s="34" t="s">
        <v>218</v>
      </c>
      <c r="E137" s="35"/>
      <c r="F137" s="36"/>
      <c r="G137" s="36"/>
      <c r="H137" s="607" t="s">
        <v>217</v>
      </c>
      <c r="I137" s="607"/>
      <c r="J137" s="607"/>
      <c r="K137" s="607"/>
      <c r="L137" s="607"/>
      <c r="M137" s="613"/>
      <c r="N137" s="37" t="s">
        <v>35</v>
      </c>
      <c r="O137" s="31">
        <v>677.4</v>
      </c>
      <c r="P137" s="31"/>
      <c r="Q137" s="32">
        <f t="shared" si="4"/>
        <v>677.4</v>
      </c>
    </row>
    <row r="138" spans="1:17" s="307" customFormat="1" ht="30" customHeight="1" x14ac:dyDescent="0.25">
      <c r="A138" s="306"/>
      <c r="B138" s="39" t="s">
        <v>552</v>
      </c>
      <c r="C138" s="46" t="s">
        <v>182</v>
      </c>
      <c r="D138" s="34" t="s">
        <v>410</v>
      </c>
      <c r="E138" s="35"/>
      <c r="F138" s="36"/>
      <c r="G138" s="36"/>
      <c r="H138" s="607" t="s">
        <v>409</v>
      </c>
      <c r="I138" s="607"/>
      <c r="J138" s="607"/>
      <c r="K138" s="607"/>
      <c r="L138" s="607"/>
      <c r="M138" s="613"/>
      <c r="N138" s="37" t="s">
        <v>35</v>
      </c>
      <c r="O138" s="31"/>
      <c r="P138" s="31"/>
      <c r="Q138" s="32">
        <f t="shared" si="4"/>
        <v>0</v>
      </c>
    </row>
    <row r="139" spans="1:17" s="20" customFormat="1" ht="30" customHeight="1" x14ac:dyDescent="0.25">
      <c r="A139" s="89"/>
      <c r="B139" s="39" t="s">
        <v>596</v>
      </c>
      <c r="C139" s="46" t="s">
        <v>179</v>
      </c>
      <c r="D139" s="34" t="s">
        <v>436</v>
      </c>
      <c r="E139" s="35"/>
      <c r="F139" s="36"/>
      <c r="G139" s="36"/>
      <c r="H139" s="607" t="s">
        <v>435</v>
      </c>
      <c r="I139" s="607"/>
      <c r="J139" s="607"/>
      <c r="K139" s="607"/>
      <c r="L139" s="607"/>
      <c r="M139" s="613"/>
      <c r="N139" s="37" t="s">
        <v>35</v>
      </c>
      <c r="O139" s="31">
        <v>339.1</v>
      </c>
      <c r="P139" s="31"/>
      <c r="Q139" s="32">
        <f>+SUM(O139:P139)</f>
        <v>339.1</v>
      </c>
    </row>
    <row r="140" spans="1:17" s="20" customFormat="1" ht="30" customHeight="1" x14ac:dyDescent="0.25">
      <c r="A140" s="89"/>
      <c r="B140" s="33" t="s">
        <v>553</v>
      </c>
      <c r="C140" s="46"/>
      <c r="D140" s="34"/>
      <c r="E140" s="35"/>
      <c r="F140" s="36"/>
      <c r="G140" s="28" t="s">
        <v>207</v>
      </c>
      <c r="H140" s="81"/>
      <c r="I140" s="82"/>
      <c r="J140" s="82"/>
      <c r="K140" s="82"/>
      <c r="L140" s="82"/>
      <c r="M140" s="83"/>
      <c r="N140" s="37"/>
      <c r="O140" s="31"/>
      <c r="P140" s="31"/>
      <c r="Q140" s="32">
        <f t="shared" si="4"/>
        <v>0</v>
      </c>
    </row>
    <row r="141" spans="1:17" s="20" customFormat="1" ht="30" customHeight="1" x14ac:dyDescent="0.25">
      <c r="A141" s="89"/>
      <c r="B141" s="39" t="s">
        <v>554</v>
      </c>
      <c r="C141" s="46" t="s">
        <v>31</v>
      </c>
      <c r="D141" s="34">
        <v>98297</v>
      </c>
      <c r="E141" s="35"/>
      <c r="F141" s="36"/>
      <c r="G141" s="36"/>
      <c r="H141" s="607" t="s">
        <v>457</v>
      </c>
      <c r="I141" s="608"/>
      <c r="J141" s="608"/>
      <c r="K141" s="608"/>
      <c r="L141" s="608"/>
      <c r="M141" s="609"/>
      <c r="N141" s="37" t="s">
        <v>35</v>
      </c>
      <c r="O141" s="31">
        <v>17188</v>
      </c>
      <c r="P141" s="31"/>
      <c r="Q141" s="32">
        <f t="shared" si="4"/>
        <v>17188</v>
      </c>
    </row>
    <row r="142" spans="1:17" s="20" customFormat="1" ht="30" customHeight="1" x14ac:dyDescent="0.25">
      <c r="A142" s="89"/>
      <c r="B142" s="39" t="s">
        <v>555</v>
      </c>
      <c r="C142" s="46" t="s">
        <v>182</v>
      </c>
      <c r="D142" s="34" t="s">
        <v>459</v>
      </c>
      <c r="E142" s="35"/>
      <c r="F142" s="36"/>
      <c r="G142" s="36"/>
      <c r="H142" s="607" t="s">
        <v>458</v>
      </c>
      <c r="I142" s="608"/>
      <c r="J142" s="608"/>
      <c r="K142" s="608"/>
      <c r="L142" s="608"/>
      <c r="M142" s="609"/>
      <c r="N142" s="37" t="s">
        <v>35</v>
      </c>
      <c r="O142" s="31">
        <v>500</v>
      </c>
      <c r="P142" s="31"/>
      <c r="Q142" s="32">
        <f>+SUM(O142:P142)</f>
        <v>500</v>
      </c>
    </row>
    <row r="143" spans="1:17" s="20" customFormat="1" ht="30" customHeight="1" x14ac:dyDescent="0.25">
      <c r="A143" s="89"/>
      <c r="B143" s="33" t="s">
        <v>556</v>
      </c>
      <c r="C143" s="46"/>
      <c r="D143" s="34"/>
      <c r="E143" s="35"/>
      <c r="F143" s="36"/>
      <c r="G143" s="28" t="s">
        <v>206</v>
      </c>
      <c r="H143" s="81"/>
      <c r="I143" s="82"/>
      <c r="J143" s="82"/>
      <c r="K143" s="82"/>
      <c r="L143" s="82"/>
      <c r="M143" s="83"/>
      <c r="N143" s="37"/>
      <c r="O143" s="31"/>
      <c r="P143" s="31"/>
      <c r="Q143" s="32">
        <f t="shared" si="4"/>
        <v>0</v>
      </c>
    </row>
    <row r="144" spans="1:17" s="20" customFormat="1" ht="30" customHeight="1" x14ac:dyDescent="0.25">
      <c r="A144" s="89"/>
      <c r="B144" s="39" t="s">
        <v>557</v>
      </c>
      <c r="C144" s="46" t="s">
        <v>31</v>
      </c>
      <c r="D144" s="34">
        <v>98307</v>
      </c>
      <c r="E144" s="35"/>
      <c r="F144" s="36"/>
      <c r="G144" s="36"/>
      <c r="H144" s="607" t="s">
        <v>464</v>
      </c>
      <c r="I144" s="608"/>
      <c r="J144" s="608"/>
      <c r="K144" s="608"/>
      <c r="L144" s="608"/>
      <c r="M144" s="609"/>
      <c r="N144" s="37" t="s">
        <v>36</v>
      </c>
      <c r="O144" s="31">
        <v>14</v>
      </c>
      <c r="P144" s="31"/>
      <c r="Q144" s="32">
        <f t="shared" si="4"/>
        <v>14</v>
      </c>
    </row>
    <row r="145" spans="1:17" s="20" customFormat="1" ht="30" customHeight="1" x14ac:dyDescent="0.25">
      <c r="A145" s="89"/>
      <c r="B145" s="39" t="s">
        <v>558</v>
      </c>
      <c r="C145" s="46" t="s">
        <v>179</v>
      </c>
      <c r="D145" s="34" t="s">
        <v>466</v>
      </c>
      <c r="E145" s="35"/>
      <c r="F145" s="36"/>
      <c r="G145" s="36"/>
      <c r="H145" s="607" t="s">
        <v>465</v>
      </c>
      <c r="I145" s="608"/>
      <c r="J145" s="608"/>
      <c r="K145" s="608"/>
      <c r="L145" s="608"/>
      <c r="M145" s="609"/>
      <c r="N145" s="37" t="s">
        <v>36</v>
      </c>
      <c r="O145" s="31">
        <v>17</v>
      </c>
      <c r="P145" s="31"/>
      <c r="Q145" s="32">
        <f>+SUM(O145:P145)</f>
        <v>17</v>
      </c>
    </row>
    <row r="146" spans="1:17" s="20" customFormat="1" ht="30" customHeight="1" x14ac:dyDescent="0.25">
      <c r="A146" s="89"/>
      <c r="B146" s="39" t="s">
        <v>559</v>
      </c>
      <c r="C146" s="46" t="s">
        <v>179</v>
      </c>
      <c r="D146" s="34" t="s">
        <v>463</v>
      </c>
      <c r="E146" s="35"/>
      <c r="F146" s="36"/>
      <c r="G146" s="36"/>
      <c r="H146" s="607" t="s">
        <v>462</v>
      </c>
      <c r="I146" s="608"/>
      <c r="J146" s="608"/>
      <c r="K146" s="608"/>
      <c r="L146" s="608"/>
      <c r="M146" s="609"/>
      <c r="N146" s="37" t="s">
        <v>36</v>
      </c>
      <c r="O146" s="31">
        <v>718</v>
      </c>
      <c r="P146" s="31"/>
      <c r="Q146" s="32">
        <f t="shared" si="4"/>
        <v>718</v>
      </c>
    </row>
    <row r="147" spans="1:17" s="307" customFormat="1" ht="30" customHeight="1" x14ac:dyDescent="0.25">
      <c r="A147" s="306"/>
      <c r="B147" s="39" t="s">
        <v>560</v>
      </c>
      <c r="C147" s="46" t="s">
        <v>182</v>
      </c>
      <c r="D147" s="34" t="s">
        <v>227</v>
      </c>
      <c r="E147" s="35"/>
      <c r="F147" s="36"/>
      <c r="G147" s="36"/>
      <c r="H147" s="607" t="s">
        <v>226</v>
      </c>
      <c r="I147" s="607"/>
      <c r="J147" s="607"/>
      <c r="K147" s="607"/>
      <c r="L147" s="607"/>
      <c r="M147" s="613"/>
      <c r="N147" s="37" t="s">
        <v>36</v>
      </c>
      <c r="O147" s="31">
        <v>1</v>
      </c>
      <c r="P147" s="31"/>
      <c r="Q147" s="32">
        <f t="shared" si="4"/>
        <v>1</v>
      </c>
    </row>
    <row r="148" spans="1:17" s="307" customFormat="1" ht="30" customHeight="1" x14ac:dyDescent="0.25">
      <c r="A148" s="306"/>
      <c r="B148" s="39" t="s">
        <v>561</v>
      </c>
      <c r="C148" s="46" t="s">
        <v>179</v>
      </c>
      <c r="D148" s="34" t="s">
        <v>365</v>
      </c>
      <c r="E148" s="35"/>
      <c r="F148" s="36"/>
      <c r="G148" s="36"/>
      <c r="H148" s="607" t="s">
        <v>364</v>
      </c>
      <c r="I148" s="607"/>
      <c r="J148" s="607"/>
      <c r="K148" s="607"/>
      <c r="L148" s="607"/>
      <c r="M148" s="613"/>
      <c r="N148" s="37" t="s">
        <v>36</v>
      </c>
      <c r="O148" s="31">
        <v>48</v>
      </c>
      <c r="P148" s="31"/>
      <c r="Q148" s="32">
        <f t="shared" ref="Q148:Q154" si="5">+SUM(O148:P148)</f>
        <v>48</v>
      </c>
    </row>
    <row r="149" spans="1:17" s="307" customFormat="1" ht="30" customHeight="1" x14ac:dyDescent="0.25">
      <c r="A149" s="306"/>
      <c r="B149" s="39" t="s">
        <v>562</v>
      </c>
      <c r="C149" s="46" t="s">
        <v>179</v>
      </c>
      <c r="D149" s="34" t="s">
        <v>366</v>
      </c>
      <c r="E149" s="35"/>
      <c r="F149" s="36"/>
      <c r="G149" s="36"/>
      <c r="H149" s="607" t="s">
        <v>367</v>
      </c>
      <c r="I149" s="607"/>
      <c r="J149" s="607"/>
      <c r="K149" s="607"/>
      <c r="L149" s="607"/>
      <c r="M149" s="613"/>
      <c r="N149" s="37" t="s">
        <v>36</v>
      </c>
      <c r="O149" s="31">
        <f>414+26</f>
        <v>440</v>
      </c>
      <c r="P149" s="31"/>
      <c r="Q149" s="32">
        <f t="shared" si="5"/>
        <v>440</v>
      </c>
    </row>
    <row r="150" spans="1:17" s="307" customFormat="1" ht="30" customHeight="1" x14ac:dyDescent="0.25">
      <c r="A150" s="306"/>
      <c r="B150" s="39" t="s">
        <v>563</v>
      </c>
      <c r="C150" s="46" t="s">
        <v>179</v>
      </c>
      <c r="D150" s="34" t="s">
        <v>369</v>
      </c>
      <c r="E150" s="35"/>
      <c r="F150" s="36"/>
      <c r="G150" s="36"/>
      <c r="H150" s="607" t="s">
        <v>368</v>
      </c>
      <c r="I150" s="607"/>
      <c r="J150" s="607"/>
      <c r="K150" s="607"/>
      <c r="L150" s="607"/>
      <c r="M150" s="613"/>
      <c r="N150" s="37" t="s">
        <v>35</v>
      </c>
      <c r="O150" s="31">
        <f>+O137</f>
        <v>677.4</v>
      </c>
      <c r="P150" s="31"/>
      <c r="Q150" s="32">
        <f t="shared" si="5"/>
        <v>677.4</v>
      </c>
    </row>
    <row r="151" spans="1:17" s="307" customFormat="1" ht="30" customHeight="1" x14ac:dyDescent="0.25">
      <c r="A151" s="306"/>
      <c r="B151" s="39" t="s">
        <v>564</v>
      </c>
      <c r="C151" s="46" t="s">
        <v>179</v>
      </c>
      <c r="D151" s="34" t="s">
        <v>418</v>
      </c>
      <c r="E151" s="35"/>
      <c r="F151" s="36"/>
      <c r="G151" s="36"/>
      <c r="H151" s="607" t="s">
        <v>417</v>
      </c>
      <c r="I151" s="608"/>
      <c r="J151" s="608"/>
      <c r="K151" s="608"/>
      <c r="L151" s="608"/>
      <c r="M151" s="609"/>
      <c r="N151" s="37" t="s">
        <v>36</v>
      </c>
      <c r="O151" s="31"/>
      <c r="P151" s="31"/>
      <c r="Q151" s="32">
        <f t="shared" si="5"/>
        <v>0</v>
      </c>
    </row>
    <row r="152" spans="1:17" s="307" customFormat="1" ht="30" customHeight="1" x14ac:dyDescent="0.25">
      <c r="A152" s="306"/>
      <c r="B152" s="39" t="s">
        <v>565</v>
      </c>
      <c r="C152" s="46" t="s">
        <v>179</v>
      </c>
      <c r="D152" s="34" t="s">
        <v>422</v>
      </c>
      <c r="E152" s="35"/>
      <c r="F152" s="36"/>
      <c r="G152" s="36"/>
      <c r="H152" s="607" t="s">
        <v>421</v>
      </c>
      <c r="I152" s="608"/>
      <c r="J152" s="608"/>
      <c r="K152" s="608"/>
      <c r="L152" s="608"/>
      <c r="M152" s="609"/>
      <c r="N152" s="37" t="s">
        <v>36</v>
      </c>
      <c r="O152" s="31"/>
      <c r="P152" s="31"/>
      <c r="Q152" s="32">
        <f t="shared" si="5"/>
        <v>0</v>
      </c>
    </row>
    <row r="153" spans="1:17" s="307" customFormat="1" ht="30" customHeight="1" x14ac:dyDescent="0.25">
      <c r="A153" s="306"/>
      <c r="B153" s="39" t="s">
        <v>566</v>
      </c>
      <c r="C153" s="46" t="s">
        <v>179</v>
      </c>
      <c r="D153" s="34" t="s">
        <v>415</v>
      </c>
      <c r="E153" s="35"/>
      <c r="F153" s="36"/>
      <c r="G153" s="36"/>
      <c r="H153" s="607" t="s">
        <v>416</v>
      </c>
      <c r="I153" s="608"/>
      <c r="J153" s="608"/>
      <c r="K153" s="608"/>
      <c r="L153" s="608"/>
      <c r="M153" s="609"/>
      <c r="N153" s="37" t="s">
        <v>36</v>
      </c>
      <c r="O153" s="31"/>
      <c r="P153" s="31"/>
      <c r="Q153" s="32">
        <f t="shared" si="5"/>
        <v>0</v>
      </c>
    </row>
    <row r="154" spans="1:17" s="307" customFormat="1" ht="30" customHeight="1" x14ac:dyDescent="0.25">
      <c r="A154" s="306"/>
      <c r="B154" s="39" t="s">
        <v>567</v>
      </c>
      <c r="C154" s="46" t="s">
        <v>182</v>
      </c>
      <c r="D154" s="34" t="s">
        <v>229</v>
      </c>
      <c r="E154" s="35"/>
      <c r="F154" s="36"/>
      <c r="G154" s="36"/>
      <c r="H154" s="607" t="s">
        <v>228</v>
      </c>
      <c r="I154" s="608"/>
      <c r="J154" s="608"/>
      <c r="K154" s="608"/>
      <c r="L154" s="608"/>
      <c r="M154" s="609"/>
      <c r="N154" s="37" t="s">
        <v>36</v>
      </c>
      <c r="O154" s="31">
        <v>177</v>
      </c>
      <c r="P154" s="31"/>
      <c r="Q154" s="32">
        <f t="shared" si="5"/>
        <v>177</v>
      </c>
    </row>
    <row r="155" spans="1:17" s="307" customFormat="1" ht="30" customHeight="1" x14ac:dyDescent="0.25">
      <c r="A155" s="306"/>
      <c r="B155" s="39" t="s">
        <v>568</v>
      </c>
      <c r="C155" s="46" t="s">
        <v>31</v>
      </c>
      <c r="D155" s="34">
        <v>91940</v>
      </c>
      <c r="E155" s="35"/>
      <c r="F155" s="36"/>
      <c r="G155" s="36"/>
      <c r="H155" s="607" t="s">
        <v>224</v>
      </c>
      <c r="I155" s="608"/>
      <c r="J155" s="608"/>
      <c r="K155" s="608"/>
      <c r="L155" s="608"/>
      <c r="M155" s="609"/>
      <c r="N155" s="37" t="s">
        <v>36</v>
      </c>
      <c r="O155" s="31">
        <v>31</v>
      </c>
      <c r="P155" s="31"/>
      <c r="Q155" s="32">
        <v>591</v>
      </c>
    </row>
    <row r="156" spans="1:17" s="307" customFormat="1" ht="30" customHeight="1" x14ac:dyDescent="0.25">
      <c r="A156" s="306"/>
      <c r="B156" s="39" t="s">
        <v>569</v>
      </c>
      <c r="C156" s="46" t="s">
        <v>31</v>
      </c>
      <c r="D156" s="34">
        <v>95817</v>
      </c>
      <c r="E156" s="35"/>
      <c r="F156" s="36"/>
      <c r="G156" s="36"/>
      <c r="H156" s="607" t="s">
        <v>370</v>
      </c>
      <c r="I156" s="608"/>
      <c r="J156" s="608"/>
      <c r="K156" s="608"/>
      <c r="L156" s="608"/>
      <c r="M156" s="609"/>
      <c r="N156" s="37" t="s">
        <v>36</v>
      </c>
      <c r="O156" s="31">
        <v>4</v>
      </c>
      <c r="P156" s="31"/>
      <c r="Q156" s="32">
        <v>6</v>
      </c>
    </row>
    <row r="157" spans="1:17" s="20" customFormat="1" ht="30" customHeight="1" x14ac:dyDescent="0.25">
      <c r="A157" s="89"/>
      <c r="B157" s="39" t="s">
        <v>570</v>
      </c>
      <c r="C157" s="46" t="s">
        <v>31</v>
      </c>
      <c r="D157" s="34">
        <v>95789</v>
      </c>
      <c r="E157" s="35"/>
      <c r="F157" s="36"/>
      <c r="G157" s="36"/>
      <c r="H157" s="607" t="s">
        <v>460</v>
      </c>
      <c r="I157" s="608"/>
      <c r="J157" s="608"/>
      <c r="K157" s="608"/>
      <c r="L157" s="608"/>
      <c r="M157" s="609"/>
      <c r="N157" s="37" t="s">
        <v>36</v>
      </c>
      <c r="O157" s="31">
        <v>22</v>
      </c>
      <c r="P157" s="31"/>
      <c r="Q157" s="32">
        <f t="shared" si="4"/>
        <v>22</v>
      </c>
    </row>
    <row r="158" spans="1:17" s="20" customFormat="1" ht="30" customHeight="1" x14ac:dyDescent="0.25">
      <c r="A158" s="89"/>
      <c r="B158" s="39" t="s">
        <v>571</v>
      </c>
      <c r="C158" s="46" t="s">
        <v>31</v>
      </c>
      <c r="D158" s="34">
        <v>95796</v>
      </c>
      <c r="E158" s="35"/>
      <c r="F158" s="36"/>
      <c r="G158" s="36"/>
      <c r="H158" s="607" t="s">
        <v>461</v>
      </c>
      <c r="I158" s="608"/>
      <c r="J158" s="608"/>
      <c r="K158" s="608"/>
      <c r="L158" s="608"/>
      <c r="M158" s="609"/>
      <c r="N158" s="37" t="s">
        <v>36</v>
      </c>
      <c r="O158" s="31">
        <v>6</v>
      </c>
      <c r="P158" s="31"/>
      <c r="Q158" s="32">
        <f t="shared" si="4"/>
        <v>6</v>
      </c>
    </row>
    <row r="159" spans="1:17" s="307" customFormat="1" ht="30" customHeight="1" x14ac:dyDescent="0.25">
      <c r="A159" s="306"/>
      <c r="B159" s="39" t="s">
        <v>572</v>
      </c>
      <c r="C159" s="46" t="s">
        <v>179</v>
      </c>
      <c r="D159" s="34" t="s">
        <v>377</v>
      </c>
      <c r="E159" s="35"/>
      <c r="F159" s="36"/>
      <c r="G159" s="36"/>
      <c r="H159" s="607" t="s">
        <v>376</v>
      </c>
      <c r="I159" s="608"/>
      <c r="J159" s="608"/>
      <c r="K159" s="608"/>
      <c r="L159" s="608"/>
      <c r="M159" s="609"/>
      <c r="N159" s="37" t="s">
        <v>36</v>
      </c>
      <c r="O159" s="31">
        <v>820</v>
      </c>
      <c r="P159" s="31"/>
      <c r="Q159" s="32">
        <f t="shared" ref="Q159:Q183" si="6">+SUM(O159:P159)</f>
        <v>820</v>
      </c>
    </row>
    <row r="160" spans="1:17" s="307" customFormat="1" ht="30" customHeight="1" x14ac:dyDescent="0.25">
      <c r="A160" s="306"/>
      <c r="B160" s="39" t="s">
        <v>573</v>
      </c>
      <c r="C160" s="46" t="s">
        <v>179</v>
      </c>
      <c r="D160" s="34" t="s">
        <v>379</v>
      </c>
      <c r="E160" s="35"/>
      <c r="F160" s="36"/>
      <c r="G160" s="36"/>
      <c r="H160" s="607" t="s">
        <v>378</v>
      </c>
      <c r="I160" s="608"/>
      <c r="J160" s="608"/>
      <c r="K160" s="608"/>
      <c r="L160" s="608"/>
      <c r="M160" s="609"/>
      <c r="N160" s="37" t="s">
        <v>36</v>
      </c>
      <c r="O160" s="31">
        <v>2495</v>
      </c>
      <c r="P160" s="31"/>
      <c r="Q160" s="32">
        <f t="shared" si="6"/>
        <v>2495</v>
      </c>
    </row>
    <row r="161" spans="1:17" s="307" customFormat="1" ht="30" customHeight="1" x14ac:dyDescent="0.25">
      <c r="A161" s="306"/>
      <c r="B161" s="39" t="s">
        <v>574</v>
      </c>
      <c r="C161" s="46" t="s">
        <v>179</v>
      </c>
      <c r="D161" s="34" t="s">
        <v>385</v>
      </c>
      <c r="E161" s="35"/>
      <c r="F161" s="36"/>
      <c r="G161" s="36"/>
      <c r="H161" s="607" t="s">
        <v>384</v>
      </c>
      <c r="I161" s="608"/>
      <c r="J161" s="608"/>
      <c r="K161" s="608"/>
      <c r="L161" s="608"/>
      <c r="M161" s="609"/>
      <c r="N161" s="37" t="s">
        <v>36</v>
      </c>
      <c r="O161" s="31">
        <v>234</v>
      </c>
      <c r="P161" s="31"/>
      <c r="Q161" s="32">
        <f t="shared" si="6"/>
        <v>234</v>
      </c>
    </row>
    <row r="162" spans="1:17" s="307" customFormat="1" ht="30" customHeight="1" x14ac:dyDescent="0.25">
      <c r="A162" s="306"/>
      <c r="B162" s="39" t="s">
        <v>575</v>
      </c>
      <c r="C162" s="46" t="s">
        <v>179</v>
      </c>
      <c r="D162" s="34" t="s">
        <v>387</v>
      </c>
      <c r="E162" s="35"/>
      <c r="F162" s="36"/>
      <c r="G162" s="36"/>
      <c r="H162" s="607" t="s">
        <v>389</v>
      </c>
      <c r="I162" s="608"/>
      <c r="J162" s="608"/>
      <c r="K162" s="608"/>
      <c r="L162" s="608"/>
      <c r="M162" s="609"/>
      <c r="N162" s="37" t="s">
        <v>36</v>
      </c>
      <c r="O162" s="31">
        <v>120</v>
      </c>
      <c r="P162" s="31"/>
      <c r="Q162" s="32">
        <f t="shared" si="6"/>
        <v>120</v>
      </c>
    </row>
    <row r="163" spans="1:17" s="307" customFormat="1" ht="30" customHeight="1" x14ac:dyDescent="0.25">
      <c r="A163" s="306"/>
      <c r="B163" s="39" t="s">
        <v>576</v>
      </c>
      <c r="C163" s="46" t="s">
        <v>179</v>
      </c>
      <c r="D163" s="34" t="s">
        <v>394</v>
      </c>
      <c r="E163" s="35"/>
      <c r="F163" s="36"/>
      <c r="G163" s="36"/>
      <c r="H163" s="607" t="s">
        <v>397</v>
      </c>
      <c r="I163" s="608"/>
      <c r="J163" s="608"/>
      <c r="K163" s="608"/>
      <c r="L163" s="608"/>
      <c r="M163" s="609"/>
      <c r="N163" s="37" t="s">
        <v>36</v>
      </c>
      <c r="O163" s="31">
        <v>64</v>
      </c>
      <c r="P163" s="31"/>
      <c r="Q163" s="32">
        <f t="shared" si="6"/>
        <v>64</v>
      </c>
    </row>
    <row r="164" spans="1:17" s="307" customFormat="1" ht="30" customHeight="1" x14ac:dyDescent="0.25">
      <c r="A164" s="306"/>
      <c r="B164" s="39" t="s">
        <v>577</v>
      </c>
      <c r="C164" s="46" t="s">
        <v>31</v>
      </c>
      <c r="D164" s="34">
        <v>100556</v>
      </c>
      <c r="E164" s="35"/>
      <c r="F164" s="36"/>
      <c r="G164" s="36"/>
      <c r="H164" s="607" t="s">
        <v>467</v>
      </c>
      <c r="I164" s="608"/>
      <c r="J164" s="608"/>
      <c r="K164" s="608"/>
      <c r="L164" s="608"/>
      <c r="M164" s="609"/>
      <c r="N164" s="37" t="s">
        <v>36</v>
      </c>
      <c r="O164" s="31">
        <v>10</v>
      </c>
      <c r="P164" s="31"/>
      <c r="Q164" s="32">
        <f t="shared" si="6"/>
        <v>10</v>
      </c>
    </row>
    <row r="165" spans="1:17" s="307" customFormat="1" ht="30" customHeight="1" x14ac:dyDescent="0.25">
      <c r="A165" s="306"/>
      <c r="B165" s="39" t="s">
        <v>578</v>
      </c>
      <c r="C165" s="46" t="s">
        <v>179</v>
      </c>
      <c r="D165" s="34" t="s">
        <v>400</v>
      </c>
      <c r="E165" s="35"/>
      <c r="F165" s="36"/>
      <c r="G165" s="36"/>
      <c r="H165" s="607" t="s">
        <v>401</v>
      </c>
      <c r="I165" s="608"/>
      <c r="J165" s="608"/>
      <c r="K165" s="608"/>
      <c r="L165" s="608"/>
      <c r="M165" s="609"/>
      <c r="N165" s="37" t="s">
        <v>36</v>
      </c>
      <c r="O165" s="31">
        <v>1664</v>
      </c>
      <c r="P165" s="31"/>
      <c r="Q165" s="32">
        <f t="shared" si="6"/>
        <v>1664</v>
      </c>
    </row>
    <row r="166" spans="1:17" s="307" customFormat="1" ht="30" customHeight="1" x14ac:dyDescent="0.25">
      <c r="A166" s="306"/>
      <c r="B166" s="39" t="s">
        <v>579</v>
      </c>
      <c r="C166" s="46" t="s">
        <v>179</v>
      </c>
      <c r="D166" s="34" t="s">
        <v>403</v>
      </c>
      <c r="E166" s="35"/>
      <c r="F166" s="36"/>
      <c r="G166" s="36"/>
      <c r="H166" s="607" t="s">
        <v>402</v>
      </c>
      <c r="I166" s="608"/>
      <c r="J166" s="608"/>
      <c r="K166" s="608"/>
      <c r="L166" s="608"/>
      <c r="M166" s="609"/>
      <c r="N166" s="37" t="s">
        <v>36</v>
      </c>
      <c r="O166" s="31">
        <v>2487</v>
      </c>
      <c r="P166" s="31"/>
      <c r="Q166" s="32">
        <f t="shared" si="6"/>
        <v>2487</v>
      </c>
    </row>
    <row r="167" spans="1:17" s="307" customFormat="1" ht="30" customHeight="1" x14ac:dyDescent="0.25">
      <c r="A167" s="306"/>
      <c r="B167" s="39" t="s">
        <v>580</v>
      </c>
      <c r="C167" s="46" t="s">
        <v>179</v>
      </c>
      <c r="D167" s="34" t="s">
        <v>405</v>
      </c>
      <c r="E167" s="35"/>
      <c r="F167" s="36"/>
      <c r="G167" s="36"/>
      <c r="H167" s="607" t="s">
        <v>404</v>
      </c>
      <c r="I167" s="608"/>
      <c r="J167" s="608"/>
      <c r="K167" s="608"/>
      <c r="L167" s="608"/>
      <c r="M167" s="609"/>
      <c r="N167" s="37" t="s">
        <v>36</v>
      </c>
      <c r="O167" s="31">
        <v>820</v>
      </c>
      <c r="P167" s="31"/>
      <c r="Q167" s="32">
        <f t="shared" si="6"/>
        <v>820</v>
      </c>
    </row>
    <row r="168" spans="1:17" s="307" customFormat="1" ht="30" customHeight="1" x14ac:dyDescent="0.25">
      <c r="A168" s="306"/>
      <c r="B168" s="39" t="s">
        <v>581</v>
      </c>
      <c r="C168" s="46" t="s">
        <v>182</v>
      </c>
      <c r="D168" s="34" t="s">
        <v>391</v>
      </c>
      <c r="E168" s="35"/>
      <c r="F168" s="36"/>
      <c r="G168" s="36"/>
      <c r="H168" s="607" t="s">
        <v>390</v>
      </c>
      <c r="I168" s="608"/>
      <c r="J168" s="608"/>
      <c r="K168" s="608"/>
      <c r="L168" s="608"/>
      <c r="M168" s="609"/>
      <c r="N168" s="37" t="s">
        <v>35</v>
      </c>
      <c r="O168" s="31">
        <f>823*0.6</f>
        <v>493.79999999999995</v>
      </c>
      <c r="P168" s="31"/>
      <c r="Q168" s="32">
        <f t="shared" si="6"/>
        <v>493.79999999999995</v>
      </c>
    </row>
    <row r="169" spans="1:17" s="307" customFormat="1" ht="30" customHeight="1" x14ac:dyDescent="0.25">
      <c r="A169" s="306"/>
      <c r="B169" s="39" t="s">
        <v>582</v>
      </c>
      <c r="C169" s="46" t="s">
        <v>179</v>
      </c>
      <c r="D169" s="34" t="s">
        <v>434</v>
      </c>
      <c r="E169" s="35"/>
      <c r="F169" s="36"/>
      <c r="G169" s="36"/>
      <c r="H169" s="607" t="s">
        <v>433</v>
      </c>
      <c r="I169" s="608"/>
      <c r="J169" s="608"/>
      <c r="K169" s="608"/>
      <c r="L169" s="608"/>
      <c r="M169" s="609"/>
      <c r="N169" s="37" t="s">
        <v>36</v>
      </c>
      <c r="O169" s="31">
        <v>820</v>
      </c>
      <c r="P169" s="31"/>
      <c r="Q169" s="32">
        <f t="shared" si="6"/>
        <v>820</v>
      </c>
    </row>
    <row r="170" spans="1:17" s="307" customFormat="1" ht="30" customHeight="1" x14ac:dyDescent="0.25">
      <c r="A170" s="306"/>
      <c r="B170" s="39" t="s">
        <v>583</v>
      </c>
      <c r="C170" s="46" t="s">
        <v>182</v>
      </c>
      <c r="D170" s="34" t="s">
        <v>595</v>
      </c>
      <c r="E170" s="35"/>
      <c r="F170" s="36"/>
      <c r="G170" s="36"/>
      <c r="H170" s="607" t="s">
        <v>594</v>
      </c>
      <c r="I170" s="608"/>
      <c r="J170" s="608"/>
      <c r="K170" s="608"/>
      <c r="L170" s="608"/>
      <c r="M170" s="609"/>
      <c r="N170" s="37" t="s">
        <v>36</v>
      </c>
      <c r="O170" s="31">
        <v>1</v>
      </c>
      <c r="P170" s="31"/>
      <c r="Q170" s="32">
        <f t="shared" si="6"/>
        <v>1</v>
      </c>
    </row>
    <row r="171" spans="1:17" s="307" customFormat="1" ht="30" customHeight="1" x14ac:dyDescent="0.25">
      <c r="A171" s="306"/>
      <c r="B171" s="39" t="s">
        <v>584</v>
      </c>
      <c r="C171" s="46" t="s">
        <v>182</v>
      </c>
      <c r="D171" s="34" t="s">
        <v>471</v>
      </c>
      <c r="E171" s="35"/>
      <c r="F171" s="36"/>
      <c r="G171" s="36"/>
      <c r="H171" s="607" t="s">
        <v>470</v>
      </c>
      <c r="I171" s="608"/>
      <c r="J171" s="608"/>
      <c r="K171" s="608"/>
      <c r="L171" s="608"/>
      <c r="M171" s="609"/>
      <c r="N171" s="37" t="s">
        <v>36</v>
      </c>
      <c r="O171" s="31">
        <v>9</v>
      </c>
      <c r="P171" s="31"/>
      <c r="Q171" s="32">
        <f t="shared" si="6"/>
        <v>9</v>
      </c>
    </row>
    <row r="172" spans="1:17" s="307" customFormat="1" ht="30" customHeight="1" x14ac:dyDescent="0.25">
      <c r="A172" s="306"/>
      <c r="B172" s="39" t="s">
        <v>585</v>
      </c>
      <c r="C172" s="46" t="s">
        <v>182</v>
      </c>
      <c r="D172" s="34" t="s">
        <v>472</v>
      </c>
      <c r="E172" s="35"/>
      <c r="F172" s="36"/>
      <c r="G172" s="36"/>
      <c r="H172" s="607" t="s">
        <v>473</v>
      </c>
      <c r="I172" s="608"/>
      <c r="J172" s="608"/>
      <c r="K172" s="608"/>
      <c r="L172" s="608"/>
      <c r="M172" s="609"/>
      <c r="N172" s="37" t="s">
        <v>36</v>
      </c>
      <c r="O172" s="31">
        <v>1</v>
      </c>
      <c r="P172" s="31"/>
      <c r="Q172" s="32">
        <f t="shared" si="6"/>
        <v>1</v>
      </c>
    </row>
    <row r="173" spans="1:17" s="307" customFormat="1" ht="30" customHeight="1" x14ac:dyDescent="0.25">
      <c r="A173" s="306"/>
      <c r="B173" s="39" t="s">
        <v>586</v>
      </c>
      <c r="C173" s="46" t="s">
        <v>179</v>
      </c>
      <c r="D173" s="34" t="s">
        <v>469</v>
      </c>
      <c r="E173" s="35"/>
      <c r="F173" s="36"/>
      <c r="G173" s="36"/>
      <c r="H173" s="607" t="s">
        <v>468</v>
      </c>
      <c r="I173" s="608"/>
      <c r="J173" s="608"/>
      <c r="K173" s="608"/>
      <c r="L173" s="608"/>
      <c r="M173" s="609"/>
      <c r="N173" s="37" t="s">
        <v>36</v>
      </c>
      <c r="O173" s="31">
        <v>4</v>
      </c>
      <c r="P173" s="31"/>
      <c r="Q173" s="32">
        <f t="shared" si="6"/>
        <v>4</v>
      </c>
    </row>
    <row r="174" spans="1:17" s="307" customFormat="1" ht="30" customHeight="1" x14ac:dyDescent="0.25">
      <c r="A174" s="306"/>
      <c r="B174" s="39" t="s">
        <v>587</v>
      </c>
      <c r="C174" s="46" t="s">
        <v>179</v>
      </c>
      <c r="D174" s="34" t="s">
        <v>475</v>
      </c>
      <c r="E174" s="35"/>
      <c r="F174" s="36"/>
      <c r="G174" s="36"/>
      <c r="H174" s="607" t="s">
        <v>474</v>
      </c>
      <c r="I174" s="608"/>
      <c r="J174" s="608"/>
      <c r="K174" s="608"/>
      <c r="L174" s="608"/>
      <c r="M174" s="609"/>
      <c r="N174" s="37" t="s">
        <v>36</v>
      </c>
      <c r="O174" s="31">
        <f>SUM(O170:O173)</f>
        <v>15</v>
      </c>
      <c r="P174" s="31"/>
      <c r="Q174" s="32">
        <f t="shared" si="6"/>
        <v>15</v>
      </c>
    </row>
    <row r="175" spans="1:17" s="307" customFormat="1" ht="30" customHeight="1" x14ac:dyDescent="0.25">
      <c r="A175" s="306"/>
      <c r="B175" s="39" t="s">
        <v>588</v>
      </c>
      <c r="C175" s="46" t="s">
        <v>182</v>
      </c>
      <c r="D175" s="34" t="s">
        <v>477</v>
      </c>
      <c r="E175" s="35"/>
      <c r="F175" s="36"/>
      <c r="G175" s="36"/>
      <c r="H175" s="607" t="s">
        <v>476</v>
      </c>
      <c r="I175" s="608"/>
      <c r="J175" s="608"/>
      <c r="K175" s="608"/>
      <c r="L175" s="608"/>
      <c r="M175" s="609"/>
      <c r="N175" s="37" t="s">
        <v>36</v>
      </c>
      <c r="O175" s="31">
        <f>+O174</f>
        <v>15</v>
      </c>
      <c r="P175" s="31"/>
      <c r="Q175" s="32">
        <f t="shared" si="6"/>
        <v>15</v>
      </c>
    </row>
    <row r="176" spans="1:17" s="307" customFormat="1" ht="30" customHeight="1" x14ac:dyDescent="0.25">
      <c r="A176" s="306"/>
      <c r="B176" s="39" t="s">
        <v>589</v>
      </c>
      <c r="C176" s="46" t="s">
        <v>182</v>
      </c>
      <c r="D176" s="34" t="s">
        <v>479</v>
      </c>
      <c r="E176" s="35"/>
      <c r="F176" s="36"/>
      <c r="G176" s="36"/>
      <c r="H176" s="607" t="s">
        <v>478</v>
      </c>
      <c r="I176" s="608"/>
      <c r="J176" s="608"/>
      <c r="K176" s="608"/>
      <c r="L176" s="608"/>
      <c r="M176" s="609"/>
      <c r="N176" s="37" t="s">
        <v>36</v>
      </c>
      <c r="O176" s="31">
        <f>+O170*12+O171*8+O172*4+O173*3</f>
        <v>100</v>
      </c>
      <c r="P176" s="31"/>
      <c r="Q176" s="32">
        <f t="shared" si="6"/>
        <v>100</v>
      </c>
    </row>
    <row r="177" spans="1:17" s="307" customFormat="1" ht="30" customHeight="1" x14ac:dyDescent="0.25">
      <c r="A177" s="306"/>
      <c r="B177" s="39" t="s">
        <v>590</v>
      </c>
      <c r="C177" s="46" t="s">
        <v>31</v>
      </c>
      <c r="D177" s="34">
        <v>98302</v>
      </c>
      <c r="E177" s="35"/>
      <c r="F177" s="36"/>
      <c r="G177" s="36"/>
      <c r="H177" s="607" t="s">
        <v>480</v>
      </c>
      <c r="I177" s="608"/>
      <c r="J177" s="608"/>
      <c r="K177" s="608"/>
      <c r="L177" s="608"/>
      <c r="M177" s="609"/>
      <c r="N177" s="37" t="s">
        <v>36</v>
      </c>
      <c r="O177" s="31">
        <f>12+6*9+3+2*4</f>
        <v>77</v>
      </c>
      <c r="P177" s="31"/>
      <c r="Q177" s="32">
        <f t="shared" si="6"/>
        <v>77</v>
      </c>
    </row>
    <row r="178" spans="1:17" s="307" customFormat="1" ht="30" customHeight="1" x14ac:dyDescent="0.25">
      <c r="A178" s="306"/>
      <c r="B178" s="39" t="s">
        <v>591</v>
      </c>
      <c r="C178" s="46" t="s">
        <v>182</v>
      </c>
      <c r="D178" s="34" t="s">
        <v>482</v>
      </c>
      <c r="E178" s="35"/>
      <c r="F178" s="36"/>
      <c r="G178" s="36"/>
      <c r="H178" s="607" t="s">
        <v>481</v>
      </c>
      <c r="I178" s="608"/>
      <c r="J178" s="608"/>
      <c r="K178" s="608"/>
      <c r="L178" s="608"/>
      <c r="M178" s="609"/>
      <c r="N178" s="37" t="s">
        <v>36</v>
      </c>
      <c r="O178" s="31">
        <f>1*4+1+9+1</f>
        <v>15</v>
      </c>
      <c r="P178" s="31"/>
      <c r="Q178" s="32">
        <f t="shared" si="6"/>
        <v>15</v>
      </c>
    </row>
    <row r="179" spans="1:17" s="307" customFormat="1" ht="30" customHeight="1" x14ac:dyDescent="0.25">
      <c r="A179" s="306"/>
      <c r="B179" s="39" t="s">
        <v>592</v>
      </c>
      <c r="C179" s="46" t="s">
        <v>179</v>
      </c>
      <c r="D179" s="34" t="s">
        <v>484</v>
      </c>
      <c r="E179" s="35"/>
      <c r="F179" s="36"/>
      <c r="G179" s="36"/>
      <c r="H179" s="607" t="s">
        <v>483</v>
      </c>
      <c r="I179" s="608"/>
      <c r="J179" s="608"/>
      <c r="K179" s="608"/>
      <c r="L179" s="608"/>
      <c r="M179" s="609"/>
      <c r="N179" s="37" t="s">
        <v>36</v>
      </c>
      <c r="O179" s="31">
        <f>3+18+1+4</f>
        <v>26</v>
      </c>
      <c r="P179" s="31"/>
      <c r="Q179" s="32">
        <f t="shared" si="6"/>
        <v>26</v>
      </c>
    </row>
    <row r="180" spans="1:17" s="307" customFormat="1" ht="30" customHeight="1" x14ac:dyDescent="0.25">
      <c r="A180" s="306"/>
      <c r="B180" s="39" t="s">
        <v>593</v>
      </c>
      <c r="C180" s="46" t="s">
        <v>182</v>
      </c>
      <c r="D180" s="34" t="s">
        <v>486</v>
      </c>
      <c r="E180" s="35"/>
      <c r="F180" s="36"/>
      <c r="G180" s="36"/>
      <c r="H180" s="607" t="s">
        <v>485</v>
      </c>
      <c r="I180" s="608"/>
      <c r="J180" s="608"/>
      <c r="K180" s="608"/>
      <c r="L180" s="608"/>
      <c r="M180" s="609"/>
      <c r="N180" s="37" t="s">
        <v>36</v>
      </c>
      <c r="O180" s="31">
        <v>15</v>
      </c>
      <c r="P180" s="31"/>
      <c r="Q180" s="32">
        <f t="shared" si="6"/>
        <v>15</v>
      </c>
    </row>
    <row r="181" spans="1:17" s="307" customFormat="1" ht="30" customHeight="1" x14ac:dyDescent="0.25">
      <c r="A181" s="306"/>
      <c r="B181" s="39" t="s">
        <v>597</v>
      </c>
      <c r="C181" s="46" t="s">
        <v>179</v>
      </c>
      <c r="D181" s="34" t="s">
        <v>488</v>
      </c>
      <c r="E181" s="35"/>
      <c r="F181" s="36"/>
      <c r="G181" s="36"/>
      <c r="H181" s="607" t="s">
        <v>487</v>
      </c>
      <c r="I181" s="608"/>
      <c r="J181" s="608"/>
      <c r="K181" s="608"/>
      <c r="L181" s="608"/>
      <c r="M181" s="609"/>
      <c r="N181" s="37" t="s">
        <v>36</v>
      </c>
      <c r="O181" s="31">
        <f>72*2+78*2*9+24*2*1+12*2*4</f>
        <v>1692</v>
      </c>
      <c r="P181" s="31"/>
      <c r="Q181" s="32">
        <f t="shared" si="6"/>
        <v>1692</v>
      </c>
    </row>
    <row r="182" spans="1:17" s="307" customFormat="1" ht="30" customHeight="1" x14ac:dyDescent="0.25">
      <c r="A182" s="306"/>
      <c r="B182" s="39" t="s">
        <v>598</v>
      </c>
      <c r="C182" s="46" t="s">
        <v>179</v>
      </c>
      <c r="D182" s="34" t="s">
        <v>490</v>
      </c>
      <c r="E182" s="35"/>
      <c r="F182" s="36"/>
      <c r="G182" s="36"/>
      <c r="H182" s="607" t="s">
        <v>489</v>
      </c>
      <c r="I182" s="608"/>
      <c r="J182" s="608"/>
      <c r="K182" s="608"/>
      <c r="L182" s="608"/>
      <c r="M182" s="609"/>
      <c r="N182" s="37" t="s">
        <v>36</v>
      </c>
      <c r="O182" s="31">
        <v>1532</v>
      </c>
      <c r="P182" s="31"/>
      <c r="Q182" s="32">
        <f t="shared" si="6"/>
        <v>1532</v>
      </c>
    </row>
    <row r="183" spans="1:17" s="307" customFormat="1" ht="30" customHeight="1" thickBot="1" x14ac:dyDescent="0.3">
      <c r="A183" s="306"/>
      <c r="B183" s="144" t="s">
        <v>599</v>
      </c>
      <c r="C183" s="145" t="s">
        <v>182</v>
      </c>
      <c r="D183" s="146" t="s">
        <v>492</v>
      </c>
      <c r="E183" s="47"/>
      <c r="F183" s="48"/>
      <c r="G183" s="48"/>
      <c r="H183" s="610" t="s">
        <v>491</v>
      </c>
      <c r="I183" s="611"/>
      <c r="J183" s="611"/>
      <c r="K183" s="611"/>
      <c r="L183" s="611"/>
      <c r="M183" s="612"/>
      <c r="N183" s="49" t="s">
        <v>36</v>
      </c>
      <c r="O183" s="50">
        <v>1532</v>
      </c>
      <c r="P183" s="50"/>
      <c r="Q183" s="51">
        <f t="shared" si="6"/>
        <v>1532</v>
      </c>
    </row>
  </sheetData>
  <mergeCells count="157">
    <mergeCell ref="H129:M129"/>
    <mergeCell ref="H81:M81"/>
    <mergeCell ref="H82:M82"/>
    <mergeCell ref="H42:M42"/>
    <mergeCell ref="H113:M113"/>
    <mergeCell ref="H114:M114"/>
    <mergeCell ref="H33:M33"/>
    <mergeCell ref="H43:M43"/>
    <mergeCell ref="H44:M44"/>
    <mergeCell ref="H78:M78"/>
    <mergeCell ref="H100:M100"/>
    <mergeCell ref="H71:M71"/>
    <mergeCell ref="H72:M72"/>
    <mergeCell ref="H73:M73"/>
    <mergeCell ref="H68:M68"/>
    <mergeCell ref="H76:M76"/>
    <mergeCell ref="H91:M91"/>
    <mergeCell ref="H85:M85"/>
    <mergeCell ref="H86:M86"/>
    <mergeCell ref="H87:M87"/>
    <mergeCell ref="H89:M89"/>
    <mergeCell ref="H38:M38"/>
    <mergeCell ref="H39:M39"/>
    <mergeCell ref="H40:M40"/>
    <mergeCell ref="H41:M41"/>
    <mergeCell ref="H37:M37"/>
    <mergeCell ref="H46:M46"/>
    <mergeCell ref="H45:M45"/>
    <mergeCell ref="H116:M116"/>
    <mergeCell ref="H109:M109"/>
    <mergeCell ref="H110:M110"/>
    <mergeCell ref="H111:M111"/>
    <mergeCell ref="H112:M112"/>
    <mergeCell ref="H51:M51"/>
    <mergeCell ref="H52:M52"/>
    <mergeCell ref="H54:M54"/>
    <mergeCell ref="H56:M56"/>
    <mergeCell ref="H53:M53"/>
    <mergeCell ref="H50:M50"/>
    <mergeCell ref="H48:M48"/>
    <mergeCell ref="H58:M58"/>
    <mergeCell ref="H119:M119"/>
    <mergeCell ref="B1:Q6"/>
    <mergeCell ref="H17:M17"/>
    <mergeCell ref="C14:C15"/>
    <mergeCell ref="B14:B15"/>
    <mergeCell ref="E14:M15"/>
    <mergeCell ref="N14:N15"/>
    <mergeCell ref="D14:D15"/>
    <mergeCell ref="Q14:Q15"/>
    <mergeCell ref="P14:P15"/>
    <mergeCell ref="O14:O15"/>
    <mergeCell ref="H19:M19"/>
    <mergeCell ref="H24:M24"/>
    <mergeCell ref="H26:M26"/>
    <mergeCell ref="H30:M30"/>
    <mergeCell ref="H25:M25"/>
    <mergeCell ref="H90:M90"/>
    <mergeCell ref="H101:M101"/>
    <mergeCell ref="H80:M80"/>
    <mergeCell ref="H18:M18"/>
    <mergeCell ref="H22:M22"/>
    <mergeCell ref="H23:M23"/>
    <mergeCell ref="H29:M29"/>
    <mergeCell ref="H49:M49"/>
    <mergeCell ref="H144:M144"/>
    <mergeCell ref="H146:M146"/>
    <mergeCell ref="H118:M118"/>
    <mergeCell ref="H117:M117"/>
    <mergeCell ref="H83:M83"/>
    <mergeCell ref="H84:M84"/>
    <mergeCell ref="H103:M103"/>
    <mergeCell ref="H59:M59"/>
    <mergeCell ref="H60:M60"/>
    <mergeCell ref="H61:M61"/>
    <mergeCell ref="H62:M62"/>
    <mergeCell ref="H66:M66"/>
    <mergeCell ref="H104:M104"/>
    <mergeCell ref="H105:M105"/>
    <mergeCell ref="H102:M102"/>
    <mergeCell ref="H106:M106"/>
    <mergeCell ref="H96:M96"/>
    <mergeCell ref="H97:M97"/>
    <mergeCell ref="H98:M98"/>
    <mergeCell ref="H99:M99"/>
    <mergeCell ref="H67:M67"/>
    <mergeCell ref="H69:M69"/>
    <mergeCell ref="H70:M70"/>
    <mergeCell ref="H115:M115"/>
    <mergeCell ref="H142:M142"/>
    <mergeCell ref="H127:M127"/>
    <mergeCell ref="H128:M128"/>
    <mergeCell ref="H138:M138"/>
    <mergeCell ref="H178:M178"/>
    <mergeCell ref="H168:M168"/>
    <mergeCell ref="H171:M171"/>
    <mergeCell ref="H173:M173"/>
    <mergeCell ref="H63:M63"/>
    <mergeCell ref="H74:M74"/>
    <mergeCell ref="H75:M75"/>
    <mergeCell ref="H77:M77"/>
    <mergeCell ref="H175:M175"/>
    <mergeCell ref="H176:M176"/>
    <mergeCell ref="H155:M155"/>
    <mergeCell ref="H145:M145"/>
    <mergeCell ref="H151:M151"/>
    <mergeCell ref="H147:M147"/>
    <mergeCell ref="H148:M148"/>
    <mergeCell ref="H159:M159"/>
    <mergeCell ref="H160:M160"/>
    <mergeCell ref="H64:M64"/>
    <mergeCell ref="H65:M65"/>
    <mergeCell ref="H174:M174"/>
    <mergeCell ref="H137:M137"/>
    <mergeCell ref="H139:M139"/>
    <mergeCell ref="H170:M170"/>
    <mergeCell ref="H136:M136"/>
    <mergeCell ref="H141:M141"/>
    <mergeCell ref="H55:M55"/>
    <mergeCell ref="H149:M149"/>
    <mergeCell ref="H150:M150"/>
    <mergeCell ref="H154:M154"/>
    <mergeCell ref="H93:M93"/>
    <mergeCell ref="H94:M94"/>
    <mergeCell ref="H95:M95"/>
    <mergeCell ref="H92:M92"/>
    <mergeCell ref="H122:M122"/>
    <mergeCell ref="H123:M123"/>
    <mergeCell ref="H124:M124"/>
    <mergeCell ref="H125:M125"/>
    <mergeCell ref="H126:M126"/>
    <mergeCell ref="H107:M107"/>
    <mergeCell ref="H121:M121"/>
    <mergeCell ref="H108:M108"/>
    <mergeCell ref="H120:M120"/>
    <mergeCell ref="H131:M131"/>
    <mergeCell ref="H132:M132"/>
    <mergeCell ref="H180:M180"/>
    <mergeCell ref="H181:M181"/>
    <mergeCell ref="H182:M182"/>
    <mergeCell ref="H183:M183"/>
    <mergeCell ref="H172:M172"/>
    <mergeCell ref="H152:M152"/>
    <mergeCell ref="H153:M153"/>
    <mergeCell ref="H162:M162"/>
    <mergeCell ref="H164:M164"/>
    <mergeCell ref="H166:M166"/>
    <mergeCell ref="H167:M167"/>
    <mergeCell ref="H177:M177"/>
    <mergeCell ref="H156:M156"/>
    <mergeCell ref="H157:M157"/>
    <mergeCell ref="H158:M158"/>
    <mergeCell ref="H169:M169"/>
    <mergeCell ref="H163:M163"/>
    <mergeCell ref="H161:M161"/>
    <mergeCell ref="H165:M165"/>
    <mergeCell ref="H179:M179"/>
  </mergeCells>
  <phoneticPr fontId="63" type="noConversion"/>
  <printOptions horizontalCentered="1"/>
  <pageMargins left="0.39370078740157483" right="0.39370078740157483" top="0.78740157480314965" bottom="0.98425196850393704" header="0.31496062992125984" footer="0.31496062992125984"/>
  <pageSetup paperSize="9" scale="48" orientation="portrait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tabColor theme="6"/>
  </sheetPr>
  <dimension ref="A1:P23"/>
  <sheetViews>
    <sheetView showGridLines="0" showZeros="0" view="pageBreakPreview" zoomScaleNormal="100" zoomScaleSheetLayoutView="100" workbookViewId="0">
      <selection activeCell="C56" sqref="C56"/>
    </sheetView>
  </sheetViews>
  <sheetFormatPr defaultColWidth="16" defaultRowHeight="12.75" x14ac:dyDescent="0.25"/>
  <cols>
    <col min="1" max="1" width="1.85546875" style="95" customWidth="1"/>
    <col min="2" max="2" width="7.140625" style="85" customWidth="1"/>
    <col min="3" max="3" width="54.42578125" style="95" customWidth="1"/>
    <col min="4" max="4" width="7.42578125" style="95" customWidth="1"/>
    <col min="5" max="10" width="14.85546875" style="85" customWidth="1"/>
    <col min="11" max="11" width="9.140625" style="85" customWidth="1"/>
    <col min="12" max="12" width="1.85546875" style="85" customWidth="1"/>
    <col min="13" max="16384" width="16" style="85"/>
  </cols>
  <sheetData>
    <row r="1" spans="1:16" s="21" customFormat="1" ht="9.9499999999999993" customHeight="1" x14ac:dyDescent="0.25">
      <c r="B1" s="424" t="s">
        <v>254</v>
      </c>
      <c r="C1" s="425"/>
      <c r="D1" s="425"/>
      <c r="E1" s="425"/>
      <c r="F1" s="425"/>
      <c r="G1" s="425"/>
      <c r="H1" s="425"/>
      <c r="I1" s="425"/>
      <c r="J1" s="425"/>
      <c r="K1" s="425"/>
    </row>
    <row r="2" spans="1:16" s="21" customFormat="1" ht="9.9499999999999993" customHeight="1" x14ac:dyDescent="0.25">
      <c r="B2" s="425"/>
      <c r="C2" s="425"/>
      <c r="D2" s="425"/>
      <c r="E2" s="425"/>
      <c r="F2" s="425"/>
      <c r="G2" s="425"/>
      <c r="H2" s="425"/>
      <c r="I2" s="425"/>
      <c r="J2" s="425"/>
      <c r="K2" s="425"/>
    </row>
    <row r="3" spans="1:16" s="21" customFormat="1" ht="9.9499999999999993" customHeight="1" x14ac:dyDescent="0.25">
      <c r="B3" s="425"/>
      <c r="C3" s="425"/>
      <c r="D3" s="425"/>
      <c r="E3" s="425"/>
      <c r="F3" s="425"/>
      <c r="G3" s="425"/>
      <c r="H3" s="425"/>
      <c r="I3" s="425"/>
      <c r="J3" s="425"/>
      <c r="K3" s="425"/>
    </row>
    <row r="4" spans="1:16" s="21" customFormat="1" ht="9.9499999999999993" customHeight="1" x14ac:dyDescent="0.25">
      <c r="B4" s="425"/>
      <c r="C4" s="425"/>
      <c r="D4" s="425"/>
      <c r="E4" s="425"/>
      <c r="F4" s="425"/>
      <c r="G4" s="425"/>
      <c r="H4" s="425"/>
      <c r="I4" s="425"/>
      <c r="J4" s="425"/>
      <c r="K4" s="425"/>
    </row>
    <row r="5" spans="1:16" s="21" customFormat="1" ht="9.9499999999999993" customHeight="1" x14ac:dyDescent="0.25">
      <c r="B5" s="425"/>
      <c r="C5" s="425"/>
      <c r="D5" s="425"/>
      <c r="E5" s="425"/>
      <c r="F5" s="425"/>
      <c r="G5" s="425"/>
      <c r="H5" s="425"/>
      <c r="I5" s="425"/>
      <c r="J5" s="425"/>
      <c r="K5" s="425"/>
    </row>
    <row r="6" spans="1:16" s="21" customFormat="1" ht="9.9499999999999993" customHeight="1" x14ac:dyDescent="0.25">
      <c r="B6" s="425"/>
      <c r="C6" s="425"/>
      <c r="D6" s="425"/>
      <c r="E6" s="425"/>
      <c r="F6" s="425"/>
      <c r="G6" s="425"/>
      <c r="H6" s="425"/>
      <c r="I6" s="425"/>
      <c r="J6" s="425"/>
      <c r="K6" s="425"/>
    </row>
    <row r="7" spans="1:16" s="21" customFormat="1" x14ac:dyDescent="0.25"/>
    <row r="8" spans="1:16" s="12" customFormat="1" ht="15" customHeight="1" x14ac:dyDescent="0.25">
      <c r="B8" s="8" t="s">
        <v>50</v>
      </c>
      <c r="C8" s="9" t="str">
        <f>'DADOS DA OBRA'!$A$13</f>
        <v>TRIBUNAL REGIONAL ELEITORAL - PIAUÍ</v>
      </c>
      <c r="D8" s="9"/>
      <c r="E8" s="9"/>
      <c r="G8" s="10" t="s">
        <v>137</v>
      </c>
      <c r="H8" s="11" t="str">
        <f>+'DADOS DA OBRA'!$M$25</f>
        <v>22/11/2021</v>
      </c>
      <c r="J8" s="10" t="s">
        <v>71</v>
      </c>
      <c r="K8" s="52">
        <f>+'DADOS DA OBRA'!$I$25</f>
        <v>1.1186</v>
      </c>
      <c r="M8" s="71"/>
      <c r="N8" s="71"/>
      <c r="O8" s="72"/>
      <c r="P8" s="72"/>
    </row>
    <row r="9" spans="1:16" s="12" customFormat="1" ht="15" customHeight="1" x14ac:dyDescent="0.25">
      <c r="B9" s="8" t="s">
        <v>69</v>
      </c>
      <c r="C9" s="9" t="str">
        <f>'DADOS DA OBRA'!$A$16</f>
        <v>MODERNIZAÇÃO DE SUBESTAÇÃO ABRIGADA PARA OS PRÉDIOS SEDE E ANEXO</v>
      </c>
      <c r="D9" s="9"/>
      <c r="G9" s="10" t="s">
        <v>52</v>
      </c>
      <c r="H9" s="11">
        <v>44733</v>
      </c>
      <c r="J9" s="10" t="s">
        <v>72</v>
      </c>
      <c r="K9" s="52">
        <f>+'DADOS DA OBRA'!$I$28</f>
        <v>0.70630000000000004</v>
      </c>
    </row>
    <row r="10" spans="1:16" s="12" customFormat="1" ht="15" customHeight="1" x14ac:dyDescent="0.25">
      <c r="B10" s="8" t="s">
        <v>53</v>
      </c>
      <c r="C10" s="9" t="str">
        <f>+""&amp;'DADOS DA OBRA'!$A$19&amp;", "&amp;'DADOS DA OBRA'!$I$22&amp;", "&amp;'DADOS DA OBRA'!$O$22</f>
        <v>PRAÇA EDGAR NOGUEIRA, TERESINA, PI</v>
      </c>
      <c r="G10" s="10" t="s">
        <v>138</v>
      </c>
      <c r="H10" s="11" t="str">
        <f>+'DADOS DA OBRA'!$A$28</f>
        <v>2 MESES</v>
      </c>
      <c r="J10" s="10" t="s">
        <v>131</v>
      </c>
      <c r="K10" s="52">
        <f>+'DADOS DA OBRA'!$E$25</f>
        <v>0.21960000000000002</v>
      </c>
    </row>
    <row r="11" spans="1:16" s="12" customFormat="1" ht="68.099999999999994" customHeight="1" x14ac:dyDescent="0.25">
      <c r="B11" s="8" t="s">
        <v>70</v>
      </c>
      <c r="C11" s="436" t="str">
        <f>+'DADOS DA OBRA'!$A$31</f>
        <v>SINAPI - 04/2022 - PIAUÍ 	                                               SBC - 05/2022 - TSA - Teresina - PI
ORSE - 03/2022 - SERGIPE	                                              SETOP - 03/2022 - Minas Gerais - Central
SUDECAP - 02/2022 - MINAS GERAIS	                               CPOS - 02/2022 - São Paulo
AGESUL - 01/2022 - MATO GROSSO DO SUL	                AGETOP CIVIL - 04/2022 - Goiás
EMOP - 04/2022 - RIO DE JANEIRO</v>
      </c>
      <c r="D11" s="436"/>
      <c r="E11" s="436"/>
      <c r="F11" s="436"/>
      <c r="G11" s="436"/>
      <c r="H11" s="436"/>
      <c r="I11" s="436"/>
      <c r="J11" s="10" t="s">
        <v>132</v>
      </c>
      <c r="K11" s="52">
        <f>+'DADOS DA OBRA'!$E$28</f>
        <v>0.1527</v>
      </c>
    </row>
    <row r="12" spans="1:16" s="20" customFormat="1" ht="6.95" customHeight="1" x14ac:dyDescent="0.25">
      <c r="E12" s="74"/>
      <c r="F12" s="75"/>
      <c r="G12" s="76"/>
      <c r="H12" s="74"/>
      <c r="I12" s="75"/>
      <c r="J12" s="76"/>
      <c r="K12" s="77"/>
      <c r="L12" s="78"/>
      <c r="M12" s="79"/>
    </row>
    <row r="13" spans="1:16" s="93" customFormat="1" ht="5.0999999999999996" customHeight="1" thickBot="1" x14ac:dyDescent="0.3"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1:16" ht="20.100000000000001" customHeight="1" x14ac:dyDescent="0.25">
      <c r="B14" s="426" t="s">
        <v>21</v>
      </c>
      <c r="C14" s="430" t="s">
        <v>28</v>
      </c>
      <c r="D14" s="431"/>
      <c r="E14" s="434" t="s">
        <v>129</v>
      </c>
      <c r="F14" s="435"/>
      <c r="G14" s="428"/>
      <c r="H14" s="434" t="s">
        <v>130</v>
      </c>
      <c r="I14" s="435"/>
      <c r="J14" s="428"/>
      <c r="K14" s="428" t="s">
        <v>23</v>
      </c>
    </row>
    <row r="15" spans="1:16" ht="20.100000000000001" customHeight="1" thickBot="1" x14ac:dyDescent="0.3">
      <c r="B15" s="427"/>
      <c r="C15" s="432"/>
      <c r="D15" s="433"/>
      <c r="E15" s="109" t="s">
        <v>16</v>
      </c>
      <c r="F15" s="96" t="s">
        <v>15</v>
      </c>
      <c r="G15" s="110" t="s">
        <v>10</v>
      </c>
      <c r="H15" s="109" t="s">
        <v>16</v>
      </c>
      <c r="I15" s="96" t="s">
        <v>15</v>
      </c>
      <c r="J15" s="110" t="s">
        <v>10</v>
      </c>
      <c r="K15" s="429"/>
    </row>
    <row r="16" spans="1:16" s="148" customFormat="1" ht="20.100000000000001" customHeight="1" x14ac:dyDescent="0.25">
      <c r="A16" s="147"/>
      <c r="B16" s="233">
        <v>1</v>
      </c>
      <c r="C16" s="441" t="str">
        <f>'ORÇ. SINTÉTICO ONERADO'!E15</f>
        <v>ADMINISTRAÇÃO</v>
      </c>
      <c r="D16" s="442"/>
      <c r="E16" s="234">
        <f>'ORÇ. SINTÉTICO ONERADO'!K15</f>
        <v>23716.12</v>
      </c>
      <c r="F16" s="234">
        <f>'ORÇ. SINTÉTICO ONERADO'!L15</f>
        <v>1452.8400000000001</v>
      </c>
      <c r="G16" s="234">
        <f>'ORÇ. SINTÉTICO ONERADO'!M15</f>
        <v>25168.959999999999</v>
      </c>
      <c r="H16" s="234">
        <f>'ORÇ. SINTÉTICO ONERADO'!Q15</f>
        <v>28924.179951999999</v>
      </c>
      <c r="I16" s="234">
        <f>'ORÇ. SINTÉTICO ONERADO'!R15</f>
        <v>1771.8836640000002</v>
      </c>
      <c r="J16" s="234">
        <f>'ORÇ. SINTÉTICO ONERADO'!S15</f>
        <v>30696.04</v>
      </c>
      <c r="K16" s="339">
        <f>+J16/$J$22</f>
        <v>7.2238624178882715E-2</v>
      </c>
      <c r="M16" s="237"/>
      <c r="N16" s="235"/>
      <c r="O16" s="238"/>
    </row>
    <row r="17" spans="1:15" s="148" customFormat="1" ht="20.100000000000001" customHeight="1" x14ac:dyDescent="0.25">
      <c r="A17" s="147"/>
      <c r="B17" s="149">
        <v>2</v>
      </c>
      <c r="C17" s="443" t="str">
        <f>'ORÇ. SINTÉTICO ONERADO'!E20</f>
        <v>CANTEIRO</v>
      </c>
      <c r="D17" s="444"/>
      <c r="E17" s="111">
        <f>'ORÇ. SINTÉTICO ONERADO'!K20</f>
        <v>61.14</v>
      </c>
      <c r="F17" s="111">
        <f>'ORÇ. SINTÉTICO ONERADO'!L20</f>
        <v>4352.09</v>
      </c>
      <c r="G17" s="111">
        <f>'ORÇ. SINTÉTICO ONERADO'!M20</f>
        <v>4413.2299999999996</v>
      </c>
      <c r="H17" s="111">
        <f>'ORÇ. SINTÉTICO ONERADO'!Q20</f>
        <v>74.566344000000001</v>
      </c>
      <c r="I17" s="111">
        <f>'ORÇ. SINTÉTICO ONERADO'!R20</f>
        <v>5307.8089639999989</v>
      </c>
      <c r="J17" s="111">
        <f>'ORÇ. SINTÉTICO ONERADO'!S20</f>
        <v>5382.37</v>
      </c>
      <c r="K17" s="340">
        <f>+J17/$J$22</f>
        <v>1.2666617701230939E-2</v>
      </c>
      <c r="M17" s="237"/>
      <c r="N17" s="235"/>
      <c r="O17" s="238"/>
    </row>
    <row r="18" spans="1:15" s="148" customFormat="1" ht="20.100000000000001" customHeight="1" x14ac:dyDescent="0.25">
      <c r="A18" s="147"/>
      <c r="B18" s="149">
        <v>3</v>
      </c>
      <c r="C18" s="443" t="str">
        <f>'ORÇ. SINTÉTICO ONERADO'!E25</f>
        <v>SUBESTAÇÃO</v>
      </c>
      <c r="D18" s="444"/>
      <c r="E18" s="111">
        <f>'ORÇ. SINTÉTICO ONERADO'!K25</f>
        <v>9708.3359999999993</v>
      </c>
      <c r="F18" s="111">
        <f>'ORÇ. SINTÉTICO ONERADO'!L25</f>
        <v>309123.46599999996</v>
      </c>
      <c r="G18" s="111">
        <f>'ORÇ. SINTÉTICO ONERADO'!M25</f>
        <v>318831.79999999993</v>
      </c>
      <c r="H18" s="111">
        <f>'ORÇ. SINTÉTICO ONERADO'!Q25</f>
        <v>11840.286585600001</v>
      </c>
      <c r="I18" s="111">
        <f>'ORÇ. SINTÉTICO ONERADO'!R25</f>
        <v>377006.97913359996</v>
      </c>
      <c r="J18" s="111">
        <f>'ORÇ. SINTÉTICO ONERADO'!S25</f>
        <v>388847.17999999993</v>
      </c>
      <c r="K18" s="340">
        <f>+J18/$J$22</f>
        <v>0.91509475811988628</v>
      </c>
      <c r="M18" s="237"/>
      <c r="N18" s="235"/>
      <c r="O18" s="238"/>
    </row>
    <row r="19" spans="1:15" ht="20.100000000000001" hidden="1" customHeight="1" thickBot="1" x14ac:dyDescent="0.3">
      <c r="B19" s="97"/>
      <c r="C19" s="437"/>
      <c r="D19" s="438"/>
      <c r="E19" s="112"/>
      <c r="F19" s="98"/>
      <c r="G19" s="113"/>
      <c r="H19" s="112"/>
      <c r="I19" s="98"/>
      <c r="J19" s="338"/>
      <c r="K19" s="340">
        <f>+J19/$J$22</f>
        <v>0</v>
      </c>
    </row>
    <row r="20" spans="1:15" ht="6.95" customHeight="1" thickBot="1" x14ac:dyDescent="0.3">
      <c r="B20" s="99"/>
      <c r="C20" s="100"/>
      <c r="D20" s="100"/>
      <c r="E20" s="57"/>
      <c r="F20" s="57"/>
      <c r="G20" s="57"/>
      <c r="H20" s="57"/>
      <c r="I20" s="57"/>
      <c r="J20" s="57"/>
    </row>
    <row r="21" spans="1:15" ht="6.95" customHeight="1" x14ac:dyDescent="0.25">
      <c r="B21" s="116"/>
      <c r="C21" s="117"/>
      <c r="D21" s="117"/>
      <c r="E21" s="118"/>
      <c r="F21" s="119"/>
      <c r="G21" s="120"/>
      <c r="H21" s="118"/>
      <c r="I21" s="119"/>
      <c r="J21" s="120"/>
      <c r="K21" s="120"/>
    </row>
    <row r="22" spans="1:15" s="103" customFormat="1" x14ac:dyDescent="0.25">
      <c r="A22" s="102"/>
      <c r="B22" s="439" t="s">
        <v>43</v>
      </c>
      <c r="C22" s="440"/>
      <c r="D22" s="370"/>
      <c r="E22" s="371">
        <f>SUM(E16:E21)</f>
        <v>33485.595999999998</v>
      </c>
      <c r="F22" s="372">
        <f>SUM(F16:F21)</f>
        <v>314928.39599999995</v>
      </c>
      <c r="G22" s="373">
        <f>SUM(G16:G21)</f>
        <v>348413.98999999993</v>
      </c>
      <c r="H22" s="371">
        <f>SUM(H16:H21)</f>
        <v>40839.032881599996</v>
      </c>
      <c r="I22" s="372">
        <f>SUM(I16:I21)</f>
        <v>384086.67176159995</v>
      </c>
      <c r="J22" s="373">
        <f>SUM(J16:J19)</f>
        <v>424925.58999999997</v>
      </c>
      <c r="K22" s="374">
        <f>SUM(K16:K19)</f>
        <v>0.99999999999999989</v>
      </c>
    </row>
    <row r="23" spans="1:15" ht="6.95" customHeight="1" thickBot="1" x14ac:dyDescent="0.3">
      <c r="B23" s="104"/>
      <c r="C23" s="105"/>
      <c r="D23" s="105"/>
      <c r="E23" s="106"/>
      <c r="F23" s="107"/>
      <c r="G23" s="108"/>
      <c r="H23" s="106"/>
      <c r="I23" s="107"/>
      <c r="J23" s="108"/>
      <c r="K23" s="108"/>
    </row>
  </sheetData>
  <mergeCells count="12">
    <mergeCell ref="C19:D19"/>
    <mergeCell ref="B22:C22"/>
    <mergeCell ref="C16:D16"/>
    <mergeCell ref="C17:D17"/>
    <mergeCell ref="C18:D18"/>
    <mergeCell ref="B1:K6"/>
    <mergeCell ref="B14:B15"/>
    <mergeCell ref="K14:K15"/>
    <mergeCell ref="C14:D15"/>
    <mergeCell ref="E14:G14"/>
    <mergeCell ref="H14:J14"/>
    <mergeCell ref="C11:I11"/>
  </mergeCells>
  <printOptions horizontalCentered="1"/>
  <pageMargins left="0.51181102362204722" right="0.51181102362204722" top="0.78740157480314965" bottom="0.98425196850393704" header="0.31496062992125984" footer="0.31496062992125984"/>
  <pageSetup paperSize="9" scale="75" orientation="landscape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tabColor theme="6"/>
  </sheetPr>
  <dimension ref="A1:Y51"/>
  <sheetViews>
    <sheetView showGridLines="0" showZeros="0" view="pageBreakPreview" topLeftCell="A7" zoomScale="85" zoomScaleNormal="110" zoomScaleSheetLayoutView="85" workbookViewId="0">
      <selection activeCell="S17" sqref="S17"/>
    </sheetView>
  </sheetViews>
  <sheetFormatPr defaultColWidth="16" defaultRowHeight="12.75" x14ac:dyDescent="0.25"/>
  <cols>
    <col min="1" max="1" width="0.85546875" style="188" customWidth="1"/>
    <col min="2" max="2" width="7.42578125" style="189" customWidth="1"/>
    <col min="3" max="3" width="13.42578125" style="165" customWidth="1"/>
    <col min="4" max="4" width="8.140625" style="165" customWidth="1"/>
    <col min="5" max="5" width="48.140625" style="188" customWidth="1"/>
    <col min="6" max="6" width="5.85546875" style="189" customWidth="1"/>
    <col min="7" max="7" width="9.85546875" style="225" customWidth="1"/>
    <col min="8" max="8" width="10.85546875" style="379" customWidth="1"/>
    <col min="9" max="9" width="10.140625" style="379" customWidth="1"/>
    <col min="10" max="10" width="10.140625" style="189" customWidth="1"/>
    <col min="11" max="11" width="11.140625" style="189" customWidth="1"/>
    <col min="12" max="12" width="11.85546875" style="189" customWidth="1"/>
    <col min="13" max="13" width="13.85546875" style="225" customWidth="1"/>
    <col min="14" max="14" width="10.42578125" style="189" customWidth="1"/>
    <col min="15" max="16" width="10.140625" style="189" customWidth="1"/>
    <col min="17" max="17" width="11.140625" style="189" customWidth="1"/>
    <col min="18" max="18" width="11.85546875" style="189" customWidth="1"/>
    <col min="19" max="19" width="12.140625" style="189" customWidth="1"/>
    <col min="20" max="20" width="7.42578125" style="189" customWidth="1"/>
    <col min="21" max="21" width="0.85546875" style="189" customWidth="1"/>
    <col min="22" max="16384" width="16" style="189"/>
  </cols>
  <sheetData>
    <row r="1" spans="2:25" s="164" customFormat="1" ht="9.9499999999999993" customHeight="1" x14ac:dyDescent="0.25">
      <c r="B1" s="424" t="s">
        <v>255</v>
      </c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  <c r="P1" s="425"/>
      <c r="Q1" s="425"/>
      <c r="R1" s="425"/>
      <c r="S1" s="425"/>
      <c r="T1" s="425"/>
    </row>
    <row r="2" spans="2:25" s="164" customFormat="1" ht="9.9499999999999993" customHeight="1" x14ac:dyDescent="0.25"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5"/>
      <c r="Q2" s="425"/>
      <c r="R2" s="425"/>
      <c r="S2" s="425"/>
      <c r="T2" s="425"/>
    </row>
    <row r="3" spans="2:25" s="164" customFormat="1" ht="9.9499999999999993" customHeight="1" x14ac:dyDescent="0.25"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  <c r="P3" s="425"/>
      <c r="Q3" s="425"/>
      <c r="R3" s="425"/>
      <c r="S3" s="425"/>
      <c r="T3" s="425"/>
    </row>
    <row r="4" spans="2:25" s="164" customFormat="1" ht="9.9499999999999993" customHeight="1" x14ac:dyDescent="0.25"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25"/>
      <c r="Q4" s="425"/>
      <c r="R4" s="425"/>
      <c r="S4" s="425"/>
      <c r="T4" s="425"/>
    </row>
    <row r="5" spans="2:25" s="164" customFormat="1" ht="9.9499999999999993" customHeight="1" x14ac:dyDescent="0.25">
      <c r="B5" s="425"/>
      <c r="C5" s="425"/>
      <c r="D5" s="425"/>
      <c r="E5" s="425"/>
      <c r="F5" s="425"/>
      <c r="G5" s="425"/>
      <c r="H5" s="425"/>
      <c r="I5" s="425"/>
      <c r="J5" s="425"/>
      <c r="K5" s="425"/>
      <c r="L5" s="425"/>
      <c r="M5" s="425"/>
      <c r="N5" s="425"/>
      <c r="O5" s="425"/>
      <c r="P5" s="425"/>
      <c r="Q5" s="425"/>
      <c r="R5" s="425"/>
      <c r="S5" s="425"/>
      <c r="T5" s="425"/>
    </row>
    <row r="6" spans="2:25" s="164" customFormat="1" ht="9.9499999999999993" customHeight="1" x14ac:dyDescent="0.25"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  <c r="S6" s="425"/>
      <c r="T6" s="425"/>
    </row>
    <row r="7" spans="2:25" s="164" customFormat="1" x14ac:dyDescent="0.25">
      <c r="C7" s="165"/>
      <c r="H7" s="379"/>
      <c r="I7" s="379"/>
      <c r="M7" s="166"/>
    </row>
    <row r="8" spans="2:25" s="167" customFormat="1" ht="15" customHeight="1" x14ac:dyDescent="0.25">
      <c r="B8" s="168" t="s">
        <v>50</v>
      </c>
      <c r="C8" s="169" t="str">
        <f>'DADOS DA OBRA'!$A$13</f>
        <v>TRIBUNAL REGIONAL ELEITORAL - PIAUÍ</v>
      </c>
      <c r="F8" s="170"/>
      <c r="G8" s="170"/>
      <c r="H8" s="390"/>
      <c r="I8" s="390"/>
      <c r="J8" s="391"/>
      <c r="K8" s="170"/>
      <c r="M8" s="171"/>
      <c r="N8" s="170"/>
      <c r="O8" s="172" t="s">
        <v>137</v>
      </c>
      <c r="P8" s="173" t="str">
        <f>+'DADOS DA OBRA'!$M$25</f>
        <v>22/11/2021</v>
      </c>
      <c r="Q8" s="170"/>
      <c r="S8" s="172" t="s">
        <v>71</v>
      </c>
      <c r="T8" s="174">
        <f>+'DADOS DA OBRA'!$I$25</f>
        <v>1.1186</v>
      </c>
      <c r="V8" s="175"/>
      <c r="Y8" s="176"/>
    </row>
    <row r="9" spans="2:25" s="167" customFormat="1" ht="15" customHeight="1" x14ac:dyDescent="0.25">
      <c r="B9" s="168" t="s">
        <v>69</v>
      </c>
      <c r="C9" s="169" t="str">
        <f>'DADOS DA OBRA'!$A$16</f>
        <v>MODERNIZAÇÃO DE SUBESTAÇÃO ABRIGADA PARA OS PRÉDIOS SEDE E ANEXO</v>
      </c>
      <c r="H9" s="392"/>
      <c r="I9" s="392"/>
      <c r="J9" s="393"/>
      <c r="M9" s="177"/>
      <c r="O9" s="172" t="s">
        <v>52</v>
      </c>
      <c r="P9" s="173">
        <f>'DADOS DA OBRA'!$M$28</f>
        <v>44733</v>
      </c>
      <c r="S9" s="172" t="s">
        <v>72</v>
      </c>
      <c r="T9" s="174">
        <f>+'DADOS DA OBRA'!$I$28</f>
        <v>0.70630000000000004</v>
      </c>
    </row>
    <row r="10" spans="2:25" s="167" customFormat="1" ht="15" customHeight="1" x14ac:dyDescent="0.25">
      <c r="B10" s="168" t="s">
        <v>53</v>
      </c>
      <c r="C10" s="170" t="str">
        <f>+""&amp;'DADOS DA OBRA'!$A$19&amp;", "&amp;'DADOS DA OBRA'!$I$22&amp;", "&amp;'DADOS DA OBRA'!$O$22</f>
        <v>PRAÇA EDGAR NOGUEIRA, TERESINA, PI</v>
      </c>
      <c r="D10" s="170"/>
      <c r="H10" s="392"/>
      <c r="I10" s="392"/>
      <c r="J10" s="393"/>
      <c r="M10" s="177"/>
      <c r="O10" s="172" t="s">
        <v>138</v>
      </c>
      <c r="P10" s="173" t="str">
        <f>+'DADOS DA OBRA'!$A$28</f>
        <v>2 MESES</v>
      </c>
      <c r="S10" s="172" t="s">
        <v>131</v>
      </c>
      <c r="T10" s="174">
        <f>+'DADOS DA OBRA'!$E$25</f>
        <v>0.21960000000000002</v>
      </c>
    </row>
    <row r="11" spans="2:25" s="167" customFormat="1" ht="59.1" customHeight="1" x14ac:dyDescent="0.25">
      <c r="B11" s="168" t="s">
        <v>70</v>
      </c>
      <c r="C11" s="463" t="str">
        <f>+'DADOS DA OBRA'!$A$31</f>
        <v>SINAPI - 04/2022 - PIAUÍ 	                                               SBC - 05/2022 - TSA - Teresina - PI
ORSE - 03/2022 - SERGIPE	                                              SETOP - 03/2022 - Minas Gerais - Central
SUDECAP - 02/2022 - MINAS GERAIS	                               CPOS - 02/2022 - São Paulo
AGESUL - 01/2022 - MATO GROSSO DO SUL	                AGETOP CIVIL - 04/2022 - Goiás
EMOP - 04/2022 - RIO DE JANEIRO</v>
      </c>
      <c r="D11" s="463"/>
      <c r="E11" s="463"/>
      <c r="F11" s="463"/>
      <c r="G11" s="463"/>
      <c r="H11" s="463"/>
      <c r="I11" s="463"/>
      <c r="J11" s="463"/>
      <c r="K11" s="463"/>
      <c r="L11" s="463"/>
      <c r="M11" s="463"/>
      <c r="N11" s="463"/>
      <c r="O11" s="172"/>
      <c r="P11" s="173"/>
      <c r="R11" s="172"/>
      <c r="S11" s="172" t="s">
        <v>132</v>
      </c>
      <c r="T11" s="174">
        <f>+'DADOS DA OBRA'!$E$28</f>
        <v>0.1527</v>
      </c>
    </row>
    <row r="12" spans="2:25" s="178" customFormat="1" ht="6.95" customHeight="1" thickBot="1" x14ac:dyDescent="0.3">
      <c r="C12" s="179"/>
      <c r="H12" s="202"/>
      <c r="I12" s="394"/>
      <c r="J12" s="395"/>
      <c r="K12" s="181"/>
      <c r="L12" s="182"/>
      <c r="M12" s="183"/>
      <c r="O12" s="180"/>
      <c r="P12" s="181"/>
      <c r="Q12" s="181"/>
      <c r="R12" s="182"/>
      <c r="S12" s="184"/>
      <c r="T12" s="185"/>
      <c r="U12" s="186"/>
      <c r="V12" s="187"/>
    </row>
    <row r="13" spans="2:25" ht="20.100000000000001" customHeight="1" x14ac:dyDescent="0.25">
      <c r="B13" s="456" t="s">
        <v>21</v>
      </c>
      <c r="C13" s="445" t="s">
        <v>45</v>
      </c>
      <c r="D13" s="445" t="s">
        <v>44</v>
      </c>
      <c r="E13" s="445" t="s">
        <v>28</v>
      </c>
      <c r="F13" s="445" t="s">
        <v>22</v>
      </c>
      <c r="G13" s="458" t="s">
        <v>12</v>
      </c>
      <c r="H13" s="460" t="s">
        <v>133</v>
      </c>
      <c r="I13" s="461"/>
      <c r="J13" s="462"/>
      <c r="K13" s="451" t="s">
        <v>134</v>
      </c>
      <c r="L13" s="452"/>
      <c r="M13" s="453"/>
      <c r="N13" s="447" t="s">
        <v>20</v>
      </c>
      <c r="O13" s="448"/>
      <c r="P13" s="449"/>
      <c r="Q13" s="450" t="s">
        <v>13</v>
      </c>
      <c r="R13" s="445"/>
      <c r="S13" s="445" t="s">
        <v>10</v>
      </c>
      <c r="T13" s="454" t="s">
        <v>23</v>
      </c>
    </row>
    <row r="14" spans="2:25" ht="20.100000000000001" customHeight="1" thickBot="1" x14ac:dyDescent="0.3">
      <c r="B14" s="457"/>
      <c r="C14" s="446"/>
      <c r="D14" s="446"/>
      <c r="E14" s="446"/>
      <c r="F14" s="446"/>
      <c r="G14" s="459"/>
      <c r="H14" s="396" t="s">
        <v>16</v>
      </c>
      <c r="I14" s="397" t="s">
        <v>15</v>
      </c>
      <c r="J14" s="398" t="s">
        <v>10</v>
      </c>
      <c r="K14" s="150" t="s">
        <v>16</v>
      </c>
      <c r="L14" s="151" t="s">
        <v>15</v>
      </c>
      <c r="M14" s="152" t="s">
        <v>10</v>
      </c>
      <c r="N14" s="150" t="s">
        <v>16</v>
      </c>
      <c r="O14" s="151" t="s">
        <v>15</v>
      </c>
      <c r="P14" s="152" t="s">
        <v>10</v>
      </c>
      <c r="Q14" s="150" t="s">
        <v>16</v>
      </c>
      <c r="R14" s="151" t="s">
        <v>15</v>
      </c>
      <c r="S14" s="446"/>
      <c r="T14" s="455"/>
    </row>
    <row r="15" spans="2:25" ht="24.95" customHeight="1" x14ac:dyDescent="0.25">
      <c r="B15" s="309" t="s">
        <v>180</v>
      </c>
      <c r="C15" s="310"/>
      <c r="D15" s="310"/>
      <c r="E15" s="311" t="s">
        <v>112</v>
      </c>
      <c r="F15" s="312"/>
      <c r="G15" s="313"/>
      <c r="H15" s="380"/>
      <c r="I15" s="385"/>
      <c r="J15" s="316"/>
      <c r="K15" s="316">
        <f t="shared" ref="K15:L15" si="0">SUM(K16:K18)</f>
        <v>23716.12</v>
      </c>
      <c r="L15" s="316">
        <f t="shared" si="0"/>
        <v>1452.8400000000001</v>
      </c>
      <c r="M15" s="316">
        <f>SUM(M16:M18)</f>
        <v>25168.959999999999</v>
      </c>
      <c r="N15" s="317"/>
      <c r="O15" s="318"/>
      <c r="P15" s="316"/>
      <c r="Q15" s="316">
        <f t="shared" ref="Q15:R15" si="1">SUM(Q16:Q18)</f>
        <v>28924.179951999999</v>
      </c>
      <c r="R15" s="316">
        <f t="shared" si="1"/>
        <v>1771.8836640000002</v>
      </c>
      <c r="S15" s="316">
        <f>SUM(S16:S18)</f>
        <v>30696.04</v>
      </c>
      <c r="T15" s="315">
        <f t="shared" ref="T15:T41" si="2">+S15/$S$45</f>
        <v>7.2238624178882715E-2</v>
      </c>
    </row>
    <row r="16" spans="2:25" ht="24.95" customHeight="1" x14ac:dyDescent="0.25">
      <c r="B16" s="155" t="s">
        <v>117</v>
      </c>
      <c r="C16" s="153" t="s">
        <v>755</v>
      </c>
      <c r="D16" s="153" t="s">
        <v>31</v>
      </c>
      <c r="E16" s="156" t="s">
        <v>651</v>
      </c>
      <c r="F16" s="153" t="s">
        <v>32</v>
      </c>
      <c r="G16" s="157">
        <v>48</v>
      </c>
      <c r="H16" s="399">
        <v>89.45</v>
      </c>
      <c r="I16" s="400">
        <v>1.54</v>
      </c>
      <c r="J16" s="401">
        <f>SUM(H16:I16)</f>
        <v>90.990000000000009</v>
      </c>
      <c r="K16" s="161">
        <f>+H16*G16</f>
        <v>4293.6000000000004</v>
      </c>
      <c r="L16" s="162">
        <f>+I16*G16</f>
        <v>73.92</v>
      </c>
      <c r="M16" s="163">
        <f t="shared" ref="M16:M18" si="3">TRUNC(SUM(K16:L16),2)</f>
        <v>4367.5200000000004</v>
      </c>
      <c r="N16" s="158">
        <f t="shared" ref="N16:O16" si="4">+H16*(1+$T$10)</f>
        <v>109.09322</v>
      </c>
      <c r="O16" s="159">
        <f t="shared" si="4"/>
        <v>1.8781840000000001</v>
      </c>
      <c r="P16" s="160">
        <f>TRUNC(SUM(N16:O16),2)</f>
        <v>110.97</v>
      </c>
      <c r="Q16" s="161">
        <f>+N16*G16</f>
        <v>5236.4745600000006</v>
      </c>
      <c r="R16" s="162">
        <f>+O16*G16</f>
        <v>90.152832000000004</v>
      </c>
      <c r="S16" s="162">
        <f>TRUNC(SUM(Q16:R16),2)</f>
        <v>5326.62</v>
      </c>
      <c r="T16" s="154">
        <f t="shared" si="2"/>
        <v>1.2535418259935817E-2</v>
      </c>
    </row>
    <row r="17" spans="2:20" ht="24.95" customHeight="1" x14ac:dyDescent="0.25">
      <c r="B17" s="155" t="s">
        <v>118</v>
      </c>
      <c r="C17" s="153" t="s">
        <v>119</v>
      </c>
      <c r="D17" s="153" t="s">
        <v>31</v>
      </c>
      <c r="E17" s="156" t="s">
        <v>113</v>
      </c>
      <c r="F17" s="153" t="s">
        <v>120</v>
      </c>
      <c r="G17" s="157">
        <v>2</v>
      </c>
      <c r="H17" s="399">
        <v>4613.07</v>
      </c>
      <c r="I17" s="400">
        <v>385.67</v>
      </c>
      <c r="J17" s="401">
        <f t="shared" ref="J17:J18" si="5">SUM(H17:I17)</f>
        <v>4998.74</v>
      </c>
      <c r="K17" s="161">
        <f>+H17*G17</f>
        <v>9226.14</v>
      </c>
      <c r="L17" s="162">
        <f>+I17*G17</f>
        <v>771.34</v>
      </c>
      <c r="M17" s="163">
        <f t="shared" si="3"/>
        <v>9997.48</v>
      </c>
      <c r="N17" s="158">
        <f t="shared" ref="N17:N18" si="6">+H17*(1+$T$10)</f>
        <v>5626.1001719999995</v>
      </c>
      <c r="O17" s="159">
        <f t="shared" ref="O17:O18" si="7">+I17*(1+$T$10)</f>
        <v>470.36313200000001</v>
      </c>
      <c r="P17" s="160">
        <f>TRUNC(SUM(N17:O17),2)</f>
        <v>6096.46</v>
      </c>
      <c r="Q17" s="161">
        <f>+N17*G17</f>
        <v>11252.200343999999</v>
      </c>
      <c r="R17" s="162">
        <f>+O17*G17</f>
        <v>940.72626400000001</v>
      </c>
      <c r="S17" s="162">
        <f>TRUNC(SUM(Q17:R17),2)</f>
        <v>12192.92</v>
      </c>
      <c r="T17" s="154">
        <f t="shared" si="2"/>
        <v>2.869424738575994E-2</v>
      </c>
    </row>
    <row r="18" spans="2:20" ht="24.95" customHeight="1" x14ac:dyDescent="0.25">
      <c r="B18" s="155" t="s">
        <v>214</v>
      </c>
      <c r="C18" s="153" t="s">
        <v>670</v>
      </c>
      <c r="D18" s="153" t="s">
        <v>31</v>
      </c>
      <c r="E18" s="156" t="s">
        <v>671</v>
      </c>
      <c r="F18" s="153" t="s">
        <v>120</v>
      </c>
      <c r="G18" s="157">
        <v>2</v>
      </c>
      <c r="H18" s="399">
        <v>5098.1899999999996</v>
      </c>
      <c r="I18" s="400">
        <v>303.79000000000002</v>
      </c>
      <c r="J18" s="401">
        <f t="shared" si="5"/>
        <v>5401.98</v>
      </c>
      <c r="K18" s="161">
        <f>+H18*G18</f>
        <v>10196.379999999999</v>
      </c>
      <c r="L18" s="162">
        <f>+I18*G18</f>
        <v>607.58000000000004</v>
      </c>
      <c r="M18" s="163">
        <f t="shared" si="3"/>
        <v>10803.96</v>
      </c>
      <c r="N18" s="158">
        <f t="shared" si="6"/>
        <v>6217.7525239999995</v>
      </c>
      <c r="O18" s="159">
        <f t="shared" si="7"/>
        <v>370.50228400000003</v>
      </c>
      <c r="P18" s="160">
        <f>TRUNC(SUM(N18:O18),2)</f>
        <v>6588.25</v>
      </c>
      <c r="Q18" s="161">
        <f>+N18*G18</f>
        <v>12435.505047999999</v>
      </c>
      <c r="R18" s="162">
        <f>+O18*G18</f>
        <v>741.00456800000006</v>
      </c>
      <c r="S18" s="162">
        <f>TRUNC(SUM(Q18:R18),2)</f>
        <v>13176.5</v>
      </c>
      <c r="T18" s="154">
        <f t="shared" si="2"/>
        <v>3.1008958533186953E-2</v>
      </c>
    </row>
    <row r="19" spans="2:20" ht="24.95" customHeight="1" x14ac:dyDescent="0.25">
      <c r="B19" s="192"/>
      <c r="C19" s="153"/>
      <c r="D19" s="153"/>
      <c r="E19" s="197"/>
      <c r="F19" s="190"/>
      <c r="G19" s="191"/>
      <c r="H19" s="381"/>
      <c r="I19" s="386"/>
      <c r="J19" s="193"/>
      <c r="K19" s="194"/>
      <c r="L19" s="190"/>
      <c r="M19" s="195"/>
      <c r="N19" s="192">
        <f t="shared" ref="N19:O19" si="8">TRUNC(H19*(1+$T$10),2)</f>
        <v>0</v>
      </c>
      <c r="O19" s="190">
        <f t="shared" si="8"/>
        <v>0</v>
      </c>
      <c r="P19" s="193"/>
      <c r="Q19" s="194"/>
      <c r="R19" s="190"/>
      <c r="S19" s="190"/>
      <c r="T19" s="154">
        <f t="shared" si="2"/>
        <v>0</v>
      </c>
    </row>
    <row r="20" spans="2:20" ht="24.95" customHeight="1" x14ac:dyDescent="0.25">
      <c r="B20" s="309" t="s">
        <v>181</v>
      </c>
      <c r="C20" s="310"/>
      <c r="D20" s="310"/>
      <c r="E20" s="311" t="s">
        <v>108</v>
      </c>
      <c r="F20" s="312"/>
      <c r="G20" s="313"/>
      <c r="H20" s="380"/>
      <c r="I20" s="385"/>
      <c r="J20" s="316"/>
      <c r="K20" s="316">
        <f>SUM(K21:K23)</f>
        <v>61.14</v>
      </c>
      <c r="L20" s="316">
        <f>SUM(L21:L23)</f>
        <v>4352.09</v>
      </c>
      <c r="M20" s="316">
        <f>SUM(M21:M23)</f>
        <v>4413.2299999999996</v>
      </c>
      <c r="N20" s="316"/>
      <c r="O20" s="316"/>
      <c r="P20" s="316"/>
      <c r="Q20" s="316">
        <f>SUM(Q21:Q23)</f>
        <v>74.566344000000001</v>
      </c>
      <c r="R20" s="316">
        <f>SUM(R21:R23)</f>
        <v>5307.8089639999989</v>
      </c>
      <c r="S20" s="316">
        <f>SUM(S21:S23)</f>
        <v>5382.37</v>
      </c>
      <c r="T20" s="315">
        <f t="shared" si="2"/>
        <v>1.2666617701230939E-2</v>
      </c>
    </row>
    <row r="21" spans="2:20" ht="24.95" customHeight="1" x14ac:dyDescent="0.25">
      <c r="B21" s="155" t="s">
        <v>121</v>
      </c>
      <c r="C21" s="153" t="s">
        <v>211</v>
      </c>
      <c r="D21" s="153" t="s">
        <v>123</v>
      </c>
      <c r="E21" s="156" t="s">
        <v>652</v>
      </c>
      <c r="F21" s="153" t="s">
        <v>120</v>
      </c>
      <c r="G21" s="157">
        <v>2</v>
      </c>
      <c r="H21" s="399">
        <v>0</v>
      </c>
      <c r="I21" s="400">
        <v>859.37</v>
      </c>
      <c r="J21" s="401">
        <f>SUM(H21:I21)</f>
        <v>859.37</v>
      </c>
      <c r="K21" s="161">
        <f t="shared" ref="K21:K23" si="9">+H21*G21</f>
        <v>0</v>
      </c>
      <c r="L21" s="162">
        <f t="shared" ref="L21:L23" si="10">+I21*G21</f>
        <v>1718.74</v>
      </c>
      <c r="M21" s="163">
        <f t="shared" ref="M21:M23" si="11">TRUNC(SUM(K21:L21),2)</f>
        <v>1718.74</v>
      </c>
      <c r="N21" s="158">
        <f t="shared" ref="N21:N23" si="12">+H21*(1+$T$10)</f>
        <v>0</v>
      </c>
      <c r="O21" s="159">
        <f t="shared" ref="O21:O23" si="13">+I21*(1+$T$10)</f>
        <v>1048.0876519999999</v>
      </c>
      <c r="P21" s="160">
        <f t="shared" ref="P21:P23" si="14">TRUNC(SUM(N21:O21),2)</f>
        <v>1048.08</v>
      </c>
      <c r="Q21" s="161">
        <f t="shared" ref="Q21:Q23" si="15">+N21*G21</f>
        <v>0</v>
      </c>
      <c r="R21" s="162">
        <f t="shared" ref="R21:R23" si="16">+O21*G21</f>
        <v>2096.1753039999999</v>
      </c>
      <c r="S21" s="162">
        <f t="shared" ref="S21:S23" si="17">TRUNC(SUM(Q21:R21),2)</f>
        <v>2096.17</v>
      </c>
      <c r="T21" s="154">
        <f t="shared" si="2"/>
        <v>4.9330283921003677E-3</v>
      </c>
    </row>
    <row r="22" spans="2:20" ht="34.35" customHeight="1" x14ac:dyDescent="0.25">
      <c r="B22" s="155" t="s">
        <v>122</v>
      </c>
      <c r="C22" s="153" t="s">
        <v>212</v>
      </c>
      <c r="D22" s="153" t="s">
        <v>123</v>
      </c>
      <c r="E22" s="156" t="s">
        <v>653</v>
      </c>
      <c r="F22" s="153" t="s">
        <v>120</v>
      </c>
      <c r="G22" s="157">
        <v>2</v>
      </c>
      <c r="H22" s="399">
        <v>0</v>
      </c>
      <c r="I22" s="400">
        <v>1100</v>
      </c>
      <c r="J22" s="401">
        <f t="shared" ref="J22:J23" si="18">SUM(H22:I22)</f>
        <v>1100</v>
      </c>
      <c r="K22" s="161">
        <f t="shared" si="9"/>
        <v>0</v>
      </c>
      <c r="L22" s="162">
        <f t="shared" si="10"/>
        <v>2200</v>
      </c>
      <c r="M22" s="163">
        <f t="shared" si="11"/>
        <v>2200</v>
      </c>
      <c r="N22" s="158">
        <f t="shared" si="12"/>
        <v>0</v>
      </c>
      <c r="O22" s="159">
        <f t="shared" si="13"/>
        <v>1341.56</v>
      </c>
      <c r="P22" s="160">
        <f t="shared" si="14"/>
        <v>1341.56</v>
      </c>
      <c r="Q22" s="161">
        <f t="shared" si="15"/>
        <v>0</v>
      </c>
      <c r="R22" s="162">
        <f t="shared" si="16"/>
        <v>2683.12</v>
      </c>
      <c r="S22" s="162">
        <f t="shared" si="17"/>
        <v>2683.12</v>
      </c>
      <c r="T22" s="154">
        <f t="shared" si="2"/>
        <v>6.3143290570003095E-3</v>
      </c>
    </row>
    <row r="23" spans="2:20" ht="24.95" customHeight="1" x14ac:dyDescent="0.25">
      <c r="B23" s="155" t="s">
        <v>754</v>
      </c>
      <c r="C23" s="153" t="s">
        <v>654</v>
      </c>
      <c r="D23" s="153" t="s">
        <v>123</v>
      </c>
      <c r="E23" s="156" t="s">
        <v>650</v>
      </c>
      <c r="F23" s="153" t="s">
        <v>2</v>
      </c>
      <c r="G23" s="157">
        <v>1.5</v>
      </c>
      <c r="H23" s="399">
        <v>40.76</v>
      </c>
      <c r="I23" s="400">
        <v>288.89999999999998</v>
      </c>
      <c r="J23" s="401">
        <f t="shared" si="18"/>
        <v>329.65999999999997</v>
      </c>
      <c r="K23" s="161">
        <f t="shared" si="9"/>
        <v>61.14</v>
      </c>
      <c r="L23" s="162">
        <f t="shared" si="10"/>
        <v>433.34999999999997</v>
      </c>
      <c r="M23" s="163">
        <f t="shared" si="11"/>
        <v>494.49</v>
      </c>
      <c r="N23" s="158">
        <f t="shared" si="12"/>
        <v>49.710895999999998</v>
      </c>
      <c r="O23" s="159">
        <f t="shared" si="13"/>
        <v>352.34243999999995</v>
      </c>
      <c r="P23" s="160">
        <f t="shared" si="14"/>
        <v>402.05</v>
      </c>
      <c r="Q23" s="161">
        <f t="shared" si="15"/>
        <v>74.566344000000001</v>
      </c>
      <c r="R23" s="162">
        <f t="shared" si="16"/>
        <v>528.51365999999996</v>
      </c>
      <c r="S23" s="162">
        <f t="shared" si="17"/>
        <v>603.08000000000004</v>
      </c>
      <c r="T23" s="154">
        <f t="shared" si="2"/>
        <v>1.4192602521302614E-3</v>
      </c>
    </row>
    <row r="24" spans="2:20" ht="24.95" customHeight="1" x14ac:dyDescent="0.25">
      <c r="B24" s="192"/>
      <c r="C24" s="153"/>
      <c r="D24" s="153"/>
      <c r="E24" s="197"/>
      <c r="F24" s="190"/>
      <c r="G24" s="191"/>
      <c r="H24" s="381"/>
      <c r="I24" s="386"/>
      <c r="J24" s="193"/>
      <c r="K24" s="194"/>
      <c r="L24" s="190"/>
      <c r="M24" s="195"/>
      <c r="N24" s="192">
        <f t="shared" ref="N24" si="19">+H24*(1+$T$10)</f>
        <v>0</v>
      </c>
      <c r="O24" s="190">
        <f t="shared" ref="O24" si="20">+I24*(1+$T$10)</f>
        <v>0</v>
      </c>
      <c r="P24" s="193"/>
      <c r="Q24" s="194"/>
      <c r="R24" s="190"/>
      <c r="S24" s="190"/>
      <c r="T24" s="154">
        <f t="shared" si="2"/>
        <v>0</v>
      </c>
    </row>
    <row r="25" spans="2:20" ht="24.95" customHeight="1" x14ac:dyDescent="0.25">
      <c r="B25" s="309">
        <v>3</v>
      </c>
      <c r="C25" s="310"/>
      <c r="D25" s="310"/>
      <c r="E25" s="311" t="s">
        <v>699</v>
      </c>
      <c r="F25" s="312"/>
      <c r="G25" s="313"/>
      <c r="H25" s="380"/>
      <c r="I25" s="385"/>
      <c r="J25" s="316"/>
      <c r="K25" s="316">
        <f>SUM(K26:K41)</f>
        <v>9708.3359999999993</v>
      </c>
      <c r="L25" s="316">
        <f t="shared" ref="L25:M25" si="21">SUM(L26:L41)</f>
        <v>309123.46599999996</v>
      </c>
      <c r="M25" s="316">
        <f t="shared" si="21"/>
        <v>318831.79999999993</v>
      </c>
      <c r="N25" s="316"/>
      <c r="O25" s="316"/>
      <c r="P25" s="316"/>
      <c r="Q25" s="316">
        <f>SUM(Q26:Q41)</f>
        <v>11840.286585600001</v>
      </c>
      <c r="R25" s="316">
        <f t="shared" ref="R25" si="22">SUM(R26:R41)</f>
        <v>377006.97913359996</v>
      </c>
      <c r="S25" s="316">
        <f t="shared" ref="S25" si="23">SUM(S26:S41)</f>
        <v>388847.17999999993</v>
      </c>
      <c r="T25" s="315">
        <f t="shared" si="2"/>
        <v>0.91509475811988628</v>
      </c>
    </row>
    <row r="26" spans="2:20" ht="24.95" customHeight="1" x14ac:dyDescent="0.25">
      <c r="B26" s="155" t="s">
        <v>37</v>
      </c>
      <c r="C26" s="153" t="s">
        <v>714</v>
      </c>
      <c r="D26" s="346" t="s">
        <v>182</v>
      </c>
      <c r="E26" s="156" t="s">
        <v>715</v>
      </c>
      <c r="F26" s="153" t="s">
        <v>22</v>
      </c>
      <c r="G26" s="347">
        <v>1</v>
      </c>
      <c r="H26" s="399">
        <v>2272.31</v>
      </c>
      <c r="I26" s="400">
        <v>49058.81</v>
      </c>
      <c r="J26" s="401">
        <f>SUM(H26:I26)</f>
        <v>51331.119999999995</v>
      </c>
      <c r="K26" s="161">
        <f t="shared" ref="K26" si="24">+H26*G26</f>
        <v>2272.31</v>
      </c>
      <c r="L26" s="162">
        <f t="shared" ref="L26" si="25">+I26*G26</f>
        <v>49058.81</v>
      </c>
      <c r="M26" s="163">
        <f t="shared" ref="M26" si="26">TRUNC(SUM(K26:L26),2)</f>
        <v>51331.12</v>
      </c>
      <c r="N26" s="158">
        <f t="shared" ref="N26" si="27">+H26*(1+$T$10)</f>
        <v>2771.309276</v>
      </c>
      <c r="O26" s="159">
        <f t="shared" ref="O26" si="28">+I26*(1+$T$10)</f>
        <v>59832.124675999999</v>
      </c>
      <c r="P26" s="160">
        <f t="shared" ref="P26" si="29">TRUNC(SUM(N26:O26),2)</f>
        <v>62603.43</v>
      </c>
      <c r="Q26" s="161">
        <f t="shared" ref="Q26" si="30">+N26*G26</f>
        <v>2771.309276</v>
      </c>
      <c r="R26" s="162">
        <f t="shared" ref="R26" si="31">+O26*G26</f>
        <v>59832.124675999999</v>
      </c>
      <c r="S26" s="162">
        <f t="shared" ref="S26" si="32">TRUNC(SUM(Q26:R26),2)</f>
        <v>62603.43</v>
      </c>
      <c r="T26" s="154">
        <f t="shared" si="2"/>
        <v>0.14732798276517073</v>
      </c>
    </row>
    <row r="27" spans="2:20" ht="24.95" customHeight="1" x14ac:dyDescent="0.25">
      <c r="B27" s="155" t="s">
        <v>700</v>
      </c>
      <c r="C27" s="153" t="s">
        <v>716</v>
      </c>
      <c r="D27" s="346" t="s">
        <v>182</v>
      </c>
      <c r="E27" s="156" t="s">
        <v>744</v>
      </c>
      <c r="F27" s="153" t="s">
        <v>35</v>
      </c>
      <c r="G27" s="347">
        <v>60</v>
      </c>
      <c r="H27" s="399">
        <v>27.69</v>
      </c>
      <c r="I27" s="400">
        <v>242.17</v>
      </c>
      <c r="J27" s="401">
        <f t="shared" ref="J27:J41" si="33">SUM(H27:I27)</f>
        <v>269.86</v>
      </c>
      <c r="K27" s="161">
        <f t="shared" ref="K27:K41" si="34">+H27*G27</f>
        <v>1661.4</v>
      </c>
      <c r="L27" s="162">
        <f t="shared" ref="L27:L41" si="35">+I27*G27</f>
        <v>14530.199999999999</v>
      </c>
      <c r="M27" s="163">
        <f t="shared" ref="M27:M41" si="36">TRUNC(SUM(K27:L27),2)</f>
        <v>16191.6</v>
      </c>
      <c r="N27" s="158">
        <f t="shared" ref="N27:N41" si="37">+H27*(1+$T$10)</f>
        <v>33.770724000000001</v>
      </c>
      <c r="O27" s="159">
        <f t="shared" ref="O27:O41" si="38">+I27*(1+$T$10)</f>
        <v>295.35053199999999</v>
      </c>
      <c r="P27" s="160">
        <f t="shared" ref="P27:P41" si="39">TRUNC(SUM(N27:O27),2)</f>
        <v>329.12</v>
      </c>
      <c r="Q27" s="161">
        <f t="shared" ref="Q27:Q41" si="40">+N27*G27</f>
        <v>2026.2434400000002</v>
      </c>
      <c r="R27" s="162">
        <f t="shared" ref="R27:R41" si="41">+O27*G27</f>
        <v>17721.031919999998</v>
      </c>
      <c r="S27" s="162">
        <f t="shared" ref="S27:S41" si="42">TRUNC(SUM(Q27:R27),2)</f>
        <v>19747.27</v>
      </c>
      <c r="T27" s="154">
        <f t="shared" si="2"/>
        <v>4.6472301185720544E-2</v>
      </c>
    </row>
    <row r="28" spans="2:20" ht="24.95" customHeight="1" x14ac:dyDescent="0.25">
      <c r="B28" s="155" t="s">
        <v>701</v>
      </c>
      <c r="C28" s="153" t="s">
        <v>718</v>
      </c>
      <c r="D28" s="153" t="s">
        <v>165</v>
      </c>
      <c r="E28" s="197" t="s">
        <v>745</v>
      </c>
      <c r="F28" s="190" t="s">
        <v>193</v>
      </c>
      <c r="G28" s="345">
        <v>1</v>
      </c>
      <c r="H28" s="381">
        <v>98.2</v>
      </c>
      <c r="I28" s="386">
        <v>2268.59</v>
      </c>
      <c r="J28" s="401">
        <f t="shared" si="33"/>
        <v>2366.79</v>
      </c>
      <c r="K28" s="161">
        <f t="shared" si="34"/>
        <v>98.2</v>
      </c>
      <c r="L28" s="162">
        <f t="shared" si="35"/>
        <v>2268.59</v>
      </c>
      <c r="M28" s="163">
        <f t="shared" si="36"/>
        <v>2366.79</v>
      </c>
      <c r="N28" s="158">
        <f t="shared" si="37"/>
        <v>119.76472000000001</v>
      </c>
      <c r="O28" s="159">
        <f t="shared" si="38"/>
        <v>2766.7723640000004</v>
      </c>
      <c r="P28" s="160">
        <f t="shared" si="39"/>
        <v>2886.53</v>
      </c>
      <c r="Q28" s="161">
        <f t="shared" si="40"/>
        <v>119.76472000000001</v>
      </c>
      <c r="R28" s="162">
        <f t="shared" si="41"/>
        <v>2766.7723640000004</v>
      </c>
      <c r="S28" s="162">
        <f t="shared" si="42"/>
        <v>2886.53</v>
      </c>
      <c r="T28" s="154">
        <f t="shared" si="2"/>
        <v>6.7930246328539558E-3</v>
      </c>
    </row>
    <row r="29" spans="2:20" ht="24.95" customHeight="1" x14ac:dyDescent="0.25">
      <c r="B29" s="155" t="s">
        <v>702</v>
      </c>
      <c r="C29" s="153" t="s">
        <v>720</v>
      </c>
      <c r="D29" s="153" t="s">
        <v>213</v>
      </c>
      <c r="E29" s="156" t="s">
        <v>746</v>
      </c>
      <c r="F29" s="190" t="s">
        <v>22</v>
      </c>
      <c r="G29" s="345">
        <v>2</v>
      </c>
      <c r="H29" s="381">
        <v>20.98</v>
      </c>
      <c r="I29" s="386">
        <v>206.49</v>
      </c>
      <c r="J29" s="401">
        <f t="shared" si="33"/>
        <v>227.47</v>
      </c>
      <c r="K29" s="161">
        <f t="shared" si="34"/>
        <v>41.96</v>
      </c>
      <c r="L29" s="162">
        <f t="shared" si="35"/>
        <v>412.98</v>
      </c>
      <c r="M29" s="163">
        <f t="shared" si="36"/>
        <v>454.94</v>
      </c>
      <c r="N29" s="158">
        <f t="shared" si="37"/>
        <v>25.587208</v>
      </c>
      <c r="O29" s="159">
        <f t="shared" si="38"/>
        <v>251.835204</v>
      </c>
      <c r="P29" s="160">
        <f t="shared" si="39"/>
        <v>277.42</v>
      </c>
      <c r="Q29" s="161">
        <f t="shared" si="40"/>
        <v>51.174416000000001</v>
      </c>
      <c r="R29" s="162">
        <f t="shared" si="41"/>
        <v>503.67040800000001</v>
      </c>
      <c r="S29" s="162">
        <f t="shared" si="42"/>
        <v>554.84</v>
      </c>
      <c r="T29" s="154">
        <f t="shared" si="2"/>
        <v>1.3057344934203658E-3</v>
      </c>
    </row>
    <row r="30" spans="2:20" ht="46.35" customHeight="1" x14ac:dyDescent="0.25">
      <c r="B30" s="155" t="s">
        <v>703</v>
      </c>
      <c r="C30" s="153" t="s">
        <v>722</v>
      </c>
      <c r="D30" s="346" t="s">
        <v>165</v>
      </c>
      <c r="E30" s="156" t="s">
        <v>1155</v>
      </c>
      <c r="F30" s="153" t="s">
        <v>193</v>
      </c>
      <c r="G30" s="347">
        <v>1</v>
      </c>
      <c r="H30" s="399">
        <v>112.24</v>
      </c>
      <c r="I30" s="400">
        <v>14188.56</v>
      </c>
      <c r="J30" s="401">
        <f t="shared" si="33"/>
        <v>14300.8</v>
      </c>
      <c r="K30" s="161">
        <f t="shared" si="34"/>
        <v>112.24</v>
      </c>
      <c r="L30" s="162">
        <f t="shared" si="35"/>
        <v>14188.56</v>
      </c>
      <c r="M30" s="163">
        <f t="shared" si="36"/>
        <v>14300.8</v>
      </c>
      <c r="N30" s="158">
        <f t="shared" si="37"/>
        <v>136.88790399999999</v>
      </c>
      <c r="O30" s="159">
        <f t="shared" si="38"/>
        <v>17304.367775999999</v>
      </c>
      <c r="P30" s="160">
        <f t="shared" si="39"/>
        <v>17441.25</v>
      </c>
      <c r="Q30" s="161">
        <f t="shared" si="40"/>
        <v>136.88790399999999</v>
      </c>
      <c r="R30" s="162">
        <f t="shared" si="41"/>
        <v>17304.367775999999</v>
      </c>
      <c r="S30" s="162">
        <f t="shared" si="42"/>
        <v>17441.25</v>
      </c>
      <c r="T30" s="154">
        <f t="shared" si="2"/>
        <v>4.1045421623112886E-2</v>
      </c>
    </row>
    <row r="31" spans="2:20" ht="24.95" customHeight="1" x14ac:dyDescent="0.25">
      <c r="B31" s="155" t="s">
        <v>704</v>
      </c>
      <c r="C31" s="359" t="s">
        <v>724</v>
      </c>
      <c r="D31" s="153" t="s">
        <v>123</v>
      </c>
      <c r="E31" s="197" t="s">
        <v>725</v>
      </c>
      <c r="F31" s="190" t="s">
        <v>22</v>
      </c>
      <c r="G31" s="345">
        <v>1</v>
      </c>
      <c r="H31" s="381">
        <v>59.32</v>
      </c>
      <c r="I31" s="400">
        <v>68689.2</v>
      </c>
      <c r="J31" s="401">
        <f t="shared" si="33"/>
        <v>68748.52</v>
      </c>
      <c r="K31" s="161">
        <f t="shared" si="34"/>
        <v>59.32</v>
      </c>
      <c r="L31" s="162">
        <f t="shared" si="35"/>
        <v>68689.2</v>
      </c>
      <c r="M31" s="163">
        <f t="shared" si="36"/>
        <v>68748.52</v>
      </c>
      <c r="N31" s="158">
        <f t="shared" si="37"/>
        <v>72.346671999999998</v>
      </c>
      <c r="O31" s="159">
        <f t="shared" si="38"/>
        <v>83773.348320000005</v>
      </c>
      <c r="P31" s="160">
        <f t="shared" si="39"/>
        <v>83845.69</v>
      </c>
      <c r="Q31" s="161">
        <f t="shared" si="40"/>
        <v>72.346671999999998</v>
      </c>
      <c r="R31" s="162">
        <f t="shared" si="41"/>
        <v>83773.348320000005</v>
      </c>
      <c r="S31" s="162">
        <f t="shared" si="42"/>
        <v>83845.69</v>
      </c>
      <c r="T31" s="154">
        <f t="shared" si="2"/>
        <v>0.19731852346195486</v>
      </c>
    </row>
    <row r="32" spans="2:20" ht="52.35" customHeight="1" x14ac:dyDescent="0.25">
      <c r="B32" s="155" t="s">
        <v>705</v>
      </c>
      <c r="C32" s="153" t="s">
        <v>726</v>
      </c>
      <c r="D32" s="153" t="s">
        <v>165</v>
      </c>
      <c r="E32" s="156" t="s">
        <v>748</v>
      </c>
      <c r="F32" s="190" t="s">
        <v>193</v>
      </c>
      <c r="G32" s="345">
        <v>3</v>
      </c>
      <c r="H32" s="381">
        <v>84.18</v>
      </c>
      <c r="I32" s="386">
        <v>3387.1</v>
      </c>
      <c r="J32" s="401">
        <f t="shared" si="33"/>
        <v>3471.2799999999997</v>
      </c>
      <c r="K32" s="161">
        <f t="shared" si="34"/>
        <v>252.54000000000002</v>
      </c>
      <c r="L32" s="162">
        <f t="shared" si="35"/>
        <v>10161.299999999999</v>
      </c>
      <c r="M32" s="163">
        <f t="shared" si="36"/>
        <v>10413.84</v>
      </c>
      <c r="N32" s="158">
        <f t="shared" si="37"/>
        <v>102.66592800000001</v>
      </c>
      <c r="O32" s="159">
        <f t="shared" si="38"/>
        <v>4130.9071599999997</v>
      </c>
      <c r="P32" s="160">
        <f t="shared" si="39"/>
        <v>4233.57</v>
      </c>
      <c r="Q32" s="161">
        <f t="shared" si="40"/>
        <v>307.99778400000002</v>
      </c>
      <c r="R32" s="162">
        <f t="shared" si="41"/>
        <v>12392.72148</v>
      </c>
      <c r="S32" s="162">
        <f t="shared" si="42"/>
        <v>12700.71</v>
      </c>
      <c r="T32" s="154">
        <f t="shared" si="2"/>
        <v>2.9889256610786844E-2</v>
      </c>
    </row>
    <row r="33" spans="1:20" ht="34.35" customHeight="1" x14ac:dyDescent="0.25">
      <c r="B33" s="155" t="s">
        <v>706</v>
      </c>
      <c r="C33" s="153" t="s">
        <v>728</v>
      </c>
      <c r="D33" s="153" t="s">
        <v>664</v>
      </c>
      <c r="E33" s="156" t="s">
        <v>729</v>
      </c>
      <c r="F33" s="190" t="s">
        <v>665</v>
      </c>
      <c r="G33" s="345">
        <v>750</v>
      </c>
      <c r="H33" s="381">
        <v>4.13</v>
      </c>
      <c r="I33" s="386">
        <v>144.66999999999999</v>
      </c>
      <c r="J33" s="401">
        <f t="shared" si="33"/>
        <v>148.79999999999998</v>
      </c>
      <c r="K33" s="161">
        <f t="shared" si="34"/>
        <v>3097.5</v>
      </c>
      <c r="L33" s="162">
        <f t="shared" si="35"/>
        <v>108502.49999999999</v>
      </c>
      <c r="M33" s="163">
        <f t="shared" si="36"/>
        <v>111600</v>
      </c>
      <c r="N33" s="158">
        <f t="shared" si="37"/>
        <v>5.0369479999999998</v>
      </c>
      <c r="O33" s="159">
        <f t="shared" si="38"/>
        <v>176.43953199999999</v>
      </c>
      <c r="P33" s="160">
        <f t="shared" si="39"/>
        <v>181.47</v>
      </c>
      <c r="Q33" s="161">
        <f t="shared" si="40"/>
        <v>3777.7109999999998</v>
      </c>
      <c r="R33" s="162">
        <f t="shared" si="41"/>
        <v>132329.64899999998</v>
      </c>
      <c r="S33" s="162">
        <f t="shared" si="42"/>
        <v>136107.35999999999</v>
      </c>
      <c r="T33" s="154">
        <f t="shared" si="2"/>
        <v>0.32030869216419749</v>
      </c>
    </row>
    <row r="34" spans="1:20" ht="37.700000000000003" customHeight="1" x14ac:dyDescent="0.25">
      <c r="B34" s="155" t="s">
        <v>204</v>
      </c>
      <c r="C34" s="153" t="s">
        <v>666</v>
      </c>
      <c r="D34" s="346" t="s">
        <v>31</v>
      </c>
      <c r="E34" s="156" t="s">
        <v>667</v>
      </c>
      <c r="F34" s="153" t="s">
        <v>35</v>
      </c>
      <c r="G34" s="347">
        <v>100</v>
      </c>
      <c r="H34" s="399">
        <v>5.0999999999999996</v>
      </c>
      <c r="I34" s="400">
        <v>15.74</v>
      </c>
      <c r="J34" s="401">
        <f t="shared" si="33"/>
        <v>20.84</v>
      </c>
      <c r="K34" s="161">
        <f t="shared" si="34"/>
        <v>509.99999999999994</v>
      </c>
      <c r="L34" s="162">
        <f t="shared" si="35"/>
        <v>1574</v>
      </c>
      <c r="M34" s="163">
        <f t="shared" si="36"/>
        <v>2084</v>
      </c>
      <c r="N34" s="158">
        <f t="shared" si="37"/>
        <v>6.2199599999999995</v>
      </c>
      <c r="O34" s="159">
        <f t="shared" si="38"/>
        <v>19.196504000000001</v>
      </c>
      <c r="P34" s="160">
        <f t="shared" si="39"/>
        <v>25.41</v>
      </c>
      <c r="Q34" s="161">
        <f t="shared" si="40"/>
        <v>621.99599999999998</v>
      </c>
      <c r="R34" s="162">
        <f t="shared" si="41"/>
        <v>1919.6504</v>
      </c>
      <c r="S34" s="162">
        <f t="shared" si="42"/>
        <v>2541.64</v>
      </c>
      <c r="T34" s="154">
        <f t="shared" si="2"/>
        <v>5.9813766452615855E-3</v>
      </c>
    </row>
    <row r="35" spans="1:20" ht="39.950000000000003" customHeight="1" x14ac:dyDescent="0.25">
      <c r="B35" s="155" t="s">
        <v>707</v>
      </c>
      <c r="C35" s="153" t="s">
        <v>730</v>
      </c>
      <c r="D35" s="346" t="s">
        <v>165</v>
      </c>
      <c r="E35" s="156" t="s">
        <v>749</v>
      </c>
      <c r="F35" s="153" t="s">
        <v>193</v>
      </c>
      <c r="G35" s="347">
        <v>4</v>
      </c>
      <c r="H35" s="399">
        <v>191.96</v>
      </c>
      <c r="I35" s="400">
        <v>283.19</v>
      </c>
      <c r="J35" s="401">
        <f t="shared" si="33"/>
        <v>475.15</v>
      </c>
      <c r="K35" s="161">
        <f t="shared" si="34"/>
        <v>767.84</v>
      </c>
      <c r="L35" s="162">
        <f t="shared" si="35"/>
        <v>1132.76</v>
      </c>
      <c r="M35" s="163">
        <f t="shared" si="36"/>
        <v>1900.6</v>
      </c>
      <c r="N35" s="158">
        <f t="shared" si="37"/>
        <v>234.11441600000001</v>
      </c>
      <c r="O35" s="159">
        <f t="shared" si="38"/>
        <v>345.37852400000003</v>
      </c>
      <c r="P35" s="160">
        <f t="shared" si="39"/>
        <v>579.49</v>
      </c>
      <c r="Q35" s="161">
        <f t="shared" si="40"/>
        <v>936.45766400000002</v>
      </c>
      <c r="R35" s="162">
        <f t="shared" si="41"/>
        <v>1381.5140960000001</v>
      </c>
      <c r="S35" s="162">
        <f t="shared" si="42"/>
        <v>2317.9699999999998</v>
      </c>
      <c r="T35" s="154">
        <f t="shared" si="2"/>
        <v>5.4550021334323498E-3</v>
      </c>
    </row>
    <row r="36" spans="1:20" ht="39.950000000000003" customHeight="1" x14ac:dyDescent="0.25">
      <c r="B36" s="155" t="s">
        <v>708</v>
      </c>
      <c r="C36" s="153" t="s">
        <v>732</v>
      </c>
      <c r="D36" s="346" t="s">
        <v>165</v>
      </c>
      <c r="E36" s="156" t="s">
        <v>750</v>
      </c>
      <c r="F36" s="153" t="s">
        <v>193</v>
      </c>
      <c r="G36" s="347">
        <v>4</v>
      </c>
      <c r="H36" s="399">
        <v>56.12</v>
      </c>
      <c r="I36" s="400">
        <v>1318.83</v>
      </c>
      <c r="J36" s="401">
        <f t="shared" si="33"/>
        <v>1374.9499999999998</v>
      </c>
      <c r="K36" s="161">
        <f t="shared" si="34"/>
        <v>224.48</v>
      </c>
      <c r="L36" s="162">
        <f t="shared" si="35"/>
        <v>5275.32</v>
      </c>
      <c r="M36" s="163">
        <f t="shared" si="36"/>
        <v>5499.8</v>
      </c>
      <c r="N36" s="158">
        <f t="shared" si="37"/>
        <v>68.443951999999996</v>
      </c>
      <c r="O36" s="159">
        <f t="shared" si="38"/>
        <v>1608.445068</v>
      </c>
      <c r="P36" s="160">
        <f t="shared" si="39"/>
        <v>1676.88</v>
      </c>
      <c r="Q36" s="161">
        <f t="shared" si="40"/>
        <v>273.77580799999998</v>
      </c>
      <c r="R36" s="162">
        <f t="shared" si="41"/>
        <v>6433.780272</v>
      </c>
      <c r="S36" s="162">
        <f t="shared" si="42"/>
        <v>6707.55</v>
      </c>
      <c r="T36" s="154">
        <f t="shared" si="2"/>
        <v>1.5785234304199001E-2</v>
      </c>
    </row>
    <row r="37" spans="1:20" ht="39.950000000000003" customHeight="1" x14ac:dyDescent="0.25">
      <c r="B37" s="155" t="s">
        <v>709</v>
      </c>
      <c r="C37" s="153" t="s">
        <v>734</v>
      </c>
      <c r="D37" s="346" t="s">
        <v>165</v>
      </c>
      <c r="E37" s="156" t="s">
        <v>751</v>
      </c>
      <c r="F37" s="153" t="s">
        <v>665</v>
      </c>
      <c r="G37" s="347">
        <v>60</v>
      </c>
      <c r="H37" s="399">
        <v>0</v>
      </c>
      <c r="I37" s="400">
        <v>38</v>
      </c>
      <c r="J37" s="401">
        <f t="shared" si="33"/>
        <v>38</v>
      </c>
      <c r="K37" s="161">
        <f t="shared" si="34"/>
        <v>0</v>
      </c>
      <c r="L37" s="162">
        <f t="shared" si="35"/>
        <v>2280</v>
      </c>
      <c r="M37" s="163">
        <f t="shared" si="36"/>
        <v>2280</v>
      </c>
      <c r="N37" s="158">
        <f t="shared" si="37"/>
        <v>0</v>
      </c>
      <c r="O37" s="159">
        <f t="shared" si="38"/>
        <v>46.344799999999999</v>
      </c>
      <c r="P37" s="160">
        <f t="shared" si="39"/>
        <v>46.34</v>
      </c>
      <c r="Q37" s="161">
        <f t="shared" si="40"/>
        <v>0</v>
      </c>
      <c r="R37" s="162">
        <f t="shared" si="41"/>
        <v>2780.6880000000001</v>
      </c>
      <c r="S37" s="162">
        <f t="shared" si="42"/>
        <v>2780.68</v>
      </c>
      <c r="T37" s="154">
        <f t="shared" si="2"/>
        <v>6.5439221958837552E-3</v>
      </c>
    </row>
    <row r="38" spans="1:20" ht="39.950000000000003" customHeight="1" x14ac:dyDescent="0.25">
      <c r="B38" s="155" t="s">
        <v>710</v>
      </c>
      <c r="C38" s="153" t="s">
        <v>736</v>
      </c>
      <c r="D38" s="346" t="s">
        <v>182</v>
      </c>
      <c r="E38" s="156" t="s">
        <v>737</v>
      </c>
      <c r="F38" s="153" t="s">
        <v>22</v>
      </c>
      <c r="G38" s="347">
        <v>5</v>
      </c>
      <c r="H38" s="399">
        <v>0</v>
      </c>
      <c r="I38" s="400">
        <v>604.55999999999995</v>
      </c>
      <c r="J38" s="401">
        <f t="shared" si="33"/>
        <v>604.55999999999995</v>
      </c>
      <c r="K38" s="161">
        <f t="shared" si="34"/>
        <v>0</v>
      </c>
      <c r="L38" s="162">
        <f t="shared" si="35"/>
        <v>3022.7999999999997</v>
      </c>
      <c r="M38" s="163">
        <f t="shared" si="36"/>
        <v>3022.8</v>
      </c>
      <c r="N38" s="158">
        <f t="shared" si="37"/>
        <v>0</v>
      </c>
      <c r="O38" s="159">
        <f t="shared" si="38"/>
        <v>737.32137599999999</v>
      </c>
      <c r="P38" s="160">
        <f t="shared" si="39"/>
        <v>737.32</v>
      </c>
      <c r="Q38" s="161">
        <f t="shared" si="40"/>
        <v>0</v>
      </c>
      <c r="R38" s="162">
        <f t="shared" si="41"/>
        <v>3686.6068799999998</v>
      </c>
      <c r="S38" s="162">
        <f t="shared" si="42"/>
        <v>3686.6</v>
      </c>
      <c r="T38" s="154">
        <f t="shared" si="2"/>
        <v>8.6758719332483605E-3</v>
      </c>
    </row>
    <row r="39" spans="1:20" ht="39.950000000000003" customHeight="1" x14ac:dyDescent="0.25">
      <c r="B39" s="155" t="s">
        <v>711</v>
      </c>
      <c r="C39" s="153" t="s">
        <v>738</v>
      </c>
      <c r="D39" s="346" t="s">
        <v>213</v>
      </c>
      <c r="E39" s="156" t="s">
        <v>752</v>
      </c>
      <c r="F39" s="153" t="s">
        <v>2</v>
      </c>
      <c r="G39" s="347">
        <v>5.6</v>
      </c>
      <c r="H39" s="399">
        <v>5.56</v>
      </c>
      <c r="I39" s="400">
        <v>49.96</v>
      </c>
      <c r="J39" s="401">
        <f t="shared" si="33"/>
        <v>55.52</v>
      </c>
      <c r="K39" s="161">
        <f t="shared" si="34"/>
        <v>31.135999999999996</v>
      </c>
      <c r="L39" s="162">
        <f t="shared" si="35"/>
        <v>279.77600000000001</v>
      </c>
      <c r="M39" s="163">
        <f t="shared" si="36"/>
        <v>310.91000000000003</v>
      </c>
      <c r="N39" s="158">
        <f t="shared" si="37"/>
        <v>6.7809759999999999</v>
      </c>
      <c r="O39" s="159">
        <f t="shared" si="38"/>
        <v>60.931215999999999</v>
      </c>
      <c r="P39" s="160">
        <f t="shared" si="39"/>
        <v>67.709999999999994</v>
      </c>
      <c r="Q39" s="161">
        <f t="shared" si="40"/>
        <v>37.973465599999997</v>
      </c>
      <c r="R39" s="162">
        <f t="shared" si="41"/>
        <v>341.21480959999997</v>
      </c>
      <c r="S39" s="162">
        <f t="shared" si="42"/>
        <v>379.18</v>
      </c>
      <c r="T39" s="154">
        <f t="shared" si="2"/>
        <v>8.9234446906339543E-4</v>
      </c>
    </row>
    <row r="40" spans="1:20" ht="39.950000000000003" customHeight="1" x14ac:dyDescent="0.25">
      <c r="B40" s="155" t="s">
        <v>712</v>
      </c>
      <c r="C40" s="153" t="s">
        <v>740</v>
      </c>
      <c r="D40" s="346" t="s">
        <v>668</v>
      </c>
      <c r="E40" s="156" t="s">
        <v>741</v>
      </c>
      <c r="F40" s="153" t="s">
        <v>22</v>
      </c>
      <c r="G40" s="347">
        <v>1</v>
      </c>
      <c r="H40" s="399">
        <v>411.05</v>
      </c>
      <c r="I40" s="400">
        <v>986</v>
      </c>
      <c r="J40" s="401">
        <f t="shared" si="33"/>
        <v>1397.05</v>
      </c>
      <c r="K40" s="161">
        <f t="shared" si="34"/>
        <v>411.05</v>
      </c>
      <c r="L40" s="162">
        <f t="shared" si="35"/>
        <v>986</v>
      </c>
      <c r="M40" s="163">
        <f t="shared" si="36"/>
        <v>1397.05</v>
      </c>
      <c r="N40" s="158">
        <f t="shared" si="37"/>
        <v>501.31658000000004</v>
      </c>
      <c r="O40" s="159">
        <f t="shared" si="38"/>
        <v>1202.5255999999999</v>
      </c>
      <c r="P40" s="160">
        <f t="shared" si="39"/>
        <v>1703.84</v>
      </c>
      <c r="Q40" s="161">
        <f t="shared" si="40"/>
        <v>501.31658000000004</v>
      </c>
      <c r="R40" s="162">
        <f t="shared" si="41"/>
        <v>1202.5255999999999</v>
      </c>
      <c r="S40" s="162">
        <f t="shared" si="42"/>
        <v>1703.84</v>
      </c>
      <c r="T40" s="154">
        <f t="shared" si="2"/>
        <v>4.009737328363773E-3</v>
      </c>
    </row>
    <row r="41" spans="1:20" ht="63.6" customHeight="1" x14ac:dyDescent="0.25">
      <c r="B41" s="155" t="s">
        <v>713</v>
      </c>
      <c r="C41" s="153" t="s">
        <v>742</v>
      </c>
      <c r="D41" s="346" t="s">
        <v>165</v>
      </c>
      <c r="E41" s="156" t="s">
        <v>753</v>
      </c>
      <c r="F41" s="153" t="s">
        <v>193</v>
      </c>
      <c r="G41" s="347">
        <v>1</v>
      </c>
      <c r="H41" s="399">
        <v>168.36</v>
      </c>
      <c r="I41" s="400">
        <v>26760.67</v>
      </c>
      <c r="J41" s="401">
        <f t="shared" si="33"/>
        <v>26929.03</v>
      </c>
      <c r="K41" s="161">
        <f t="shared" si="34"/>
        <v>168.36</v>
      </c>
      <c r="L41" s="162">
        <f t="shared" si="35"/>
        <v>26760.67</v>
      </c>
      <c r="M41" s="163">
        <f t="shared" si="36"/>
        <v>26929.03</v>
      </c>
      <c r="N41" s="158">
        <f t="shared" si="37"/>
        <v>205.33185600000002</v>
      </c>
      <c r="O41" s="159">
        <f t="shared" si="38"/>
        <v>32637.313131999999</v>
      </c>
      <c r="P41" s="160">
        <f t="shared" si="39"/>
        <v>32842.639999999999</v>
      </c>
      <c r="Q41" s="161">
        <f t="shared" si="40"/>
        <v>205.33185600000002</v>
      </c>
      <c r="R41" s="162">
        <f t="shared" si="41"/>
        <v>32637.313131999999</v>
      </c>
      <c r="S41" s="162">
        <f t="shared" si="42"/>
        <v>32842.639999999999</v>
      </c>
      <c r="T41" s="154">
        <f t="shared" si="2"/>
        <v>7.72903321732165E-2</v>
      </c>
    </row>
    <row r="42" spans="1:20" ht="24.95" customHeight="1" thickBot="1" x14ac:dyDescent="0.3">
      <c r="B42" s="349"/>
      <c r="C42" s="350"/>
      <c r="D42" s="350"/>
      <c r="E42" s="351"/>
      <c r="F42" s="352"/>
      <c r="G42" s="353"/>
      <c r="H42" s="382"/>
      <c r="I42" s="387"/>
      <c r="J42" s="402"/>
      <c r="K42" s="355"/>
      <c r="L42" s="356"/>
      <c r="M42" s="357"/>
      <c r="N42" s="349"/>
      <c r="O42" s="352"/>
      <c r="P42" s="354"/>
      <c r="Q42" s="355"/>
      <c r="R42" s="356"/>
      <c r="S42" s="356"/>
      <c r="T42" s="358"/>
    </row>
    <row r="43" spans="1:20" ht="6.95" customHeight="1" thickBot="1" x14ac:dyDescent="0.3">
      <c r="B43" s="198"/>
      <c r="C43" s="199"/>
      <c r="D43" s="199"/>
      <c r="E43" s="200"/>
      <c r="F43" s="199"/>
      <c r="G43" s="201"/>
      <c r="H43" s="383"/>
      <c r="I43" s="383"/>
      <c r="J43" s="199"/>
      <c r="K43" s="199"/>
      <c r="L43" s="199"/>
      <c r="M43" s="201"/>
      <c r="N43" s="199"/>
      <c r="O43" s="199"/>
      <c r="P43" s="199"/>
      <c r="Q43" s="199"/>
      <c r="R43" s="199"/>
      <c r="S43" s="199"/>
    </row>
    <row r="44" spans="1:20" ht="6.95" customHeight="1" x14ac:dyDescent="0.25">
      <c r="B44" s="202"/>
      <c r="C44" s="179"/>
      <c r="D44" s="179"/>
      <c r="E44" s="202"/>
      <c r="F44" s="202"/>
      <c r="G44" s="203"/>
      <c r="H44" s="204"/>
      <c r="I44" s="205"/>
      <c r="J44" s="206"/>
      <c r="K44" s="207"/>
      <c r="L44" s="208"/>
      <c r="M44" s="209"/>
      <c r="N44" s="204"/>
      <c r="O44" s="205"/>
      <c r="P44" s="206"/>
      <c r="Q44" s="207"/>
      <c r="R44" s="208"/>
      <c r="S44" s="209"/>
    </row>
    <row r="45" spans="1:20" s="216" customFormat="1" x14ac:dyDescent="0.25">
      <c r="A45" s="210"/>
      <c r="B45" s="211"/>
      <c r="C45" s="211"/>
      <c r="D45" s="211"/>
      <c r="E45" s="211"/>
      <c r="F45" s="211"/>
      <c r="G45" s="211"/>
      <c r="H45" s="403"/>
      <c r="I45" s="404"/>
      <c r="J45" s="214" t="s">
        <v>135</v>
      </c>
      <c r="K45" s="215">
        <f>K15+K20+K25</f>
        <v>33485.595999999998</v>
      </c>
      <c r="L45" s="215">
        <f>L15+L20+L25</f>
        <v>314928.39599999995</v>
      </c>
      <c r="M45" s="215">
        <f>M15+M20+M25</f>
        <v>348413.98999999993</v>
      </c>
      <c r="N45" s="212"/>
      <c r="O45" s="213"/>
      <c r="P45" s="214" t="s">
        <v>136</v>
      </c>
      <c r="Q45" s="215">
        <f>Q15+Q20+Q25</f>
        <v>40839.032881599996</v>
      </c>
      <c r="R45" s="215">
        <f>R15+R20+R25</f>
        <v>384086.67176159995</v>
      </c>
      <c r="S45" s="215">
        <f>S15+S20+S25</f>
        <v>424925.58999999997</v>
      </c>
    </row>
    <row r="46" spans="1:20" ht="6.95" customHeight="1" thickBot="1" x14ac:dyDescent="0.3">
      <c r="B46" s="196"/>
      <c r="C46" s="179"/>
      <c r="D46" s="179"/>
      <c r="E46" s="217"/>
      <c r="F46" s="196"/>
      <c r="G46" s="218"/>
      <c r="H46" s="384"/>
      <c r="I46" s="388"/>
      <c r="J46" s="221"/>
      <c r="K46" s="222"/>
      <c r="L46" s="223"/>
      <c r="M46" s="224"/>
      <c r="N46" s="219"/>
      <c r="O46" s="220"/>
      <c r="P46" s="221"/>
      <c r="Q46" s="222"/>
      <c r="R46" s="223"/>
      <c r="S46" s="224"/>
    </row>
    <row r="48" spans="1:20" x14ac:dyDescent="0.25">
      <c r="S48" s="225"/>
    </row>
    <row r="51" spans="19:19" x14ac:dyDescent="0.25">
      <c r="S51" s="226"/>
    </row>
  </sheetData>
  <mergeCells count="14">
    <mergeCell ref="D13:D14"/>
    <mergeCell ref="N13:P13"/>
    <mergeCell ref="Q13:R13"/>
    <mergeCell ref="K13:M13"/>
    <mergeCell ref="B1:T6"/>
    <mergeCell ref="T13:T14"/>
    <mergeCell ref="B13:B14"/>
    <mergeCell ref="E13:E14"/>
    <mergeCell ref="F13:F14"/>
    <mergeCell ref="G13:G14"/>
    <mergeCell ref="S13:S14"/>
    <mergeCell ref="H13:J13"/>
    <mergeCell ref="C13:C14"/>
    <mergeCell ref="C11:N11"/>
  </mergeCells>
  <phoneticPr fontId="63" type="noConversion"/>
  <printOptions horizontalCentered="1"/>
  <pageMargins left="0.39370078740157483" right="0.39370078740157483" top="0.39370078740157483" bottom="0.98425196850393704" header="0.31496062992125984" footer="0.31496062992125984"/>
  <pageSetup paperSize="9" scale="52" orientation="landscape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ignoredErrors>
    <ignoredError sqref="J19 J16:J18 J26:J41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tabColor theme="6"/>
  </sheetPr>
  <dimension ref="A1:L818"/>
  <sheetViews>
    <sheetView showGridLines="0" view="pageBreakPreview" zoomScale="85" zoomScaleNormal="100" zoomScaleSheetLayoutView="85" workbookViewId="0">
      <selection activeCell="E226" sqref="E226"/>
    </sheetView>
  </sheetViews>
  <sheetFormatPr defaultColWidth="16" defaultRowHeight="12.75" x14ac:dyDescent="0.25"/>
  <cols>
    <col min="1" max="1" width="0.85546875" style="85" customWidth="1"/>
    <col min="2" max="2" width="9.42578125" style="22" customWidth="1"/>
    <col min="3" max="3" width="8.42578125" style="22" customWidth="1"/>
    <col min="4" max="4" width="7.42578125" style="22" customWidth="1"/>
    <col min="5" max="5" width="73.140625" style="95" customWidth="1"/>
    <col min="6" max="6" width="6.85546875" style="22" customWidth="1"/>
    <col min="7" max="7" width="9.140625" style="22" bestFit="1" customWidth="1"/>
    <col min="8" max="8" width="5.85546875" style="85" customWidth="1"/>
    <col min="9" max="9" width="11.42578125" style="85" bestFit="1" customWidth="1"/>
    <col min="10" max="10" width="10.42578125" style="85" customWidth="1"/>
    <col min="11" max="11" width="11.85546875" style="85" bestFit="1" customWidth="1"/>
    <col min="12" max="12" width="0.85546875" style="85" customWidth="1"/>
    <col min="13" max="16384" width="16" style="85"/>
  </cols>
  <sheetData>
    <row r="1" spans="1:12" s="21" customFormat="1" x14ac:dyDescent="0.25">
      <c r="B1" s="424" t="s">
        <v>253</v>
      </c>
      <c r="C1" s="425"/>
      <c r="D1" s="425"/>
      <c r="E1" s="425"/>
      <c r="F1" s="425"/>
      <c r="G1" s="425"/>
      <c r="H1" s="425"/>
      <c r="I1" s="425"/>
      <c r="J1" s="425"/>
      <c r="K1" s="425"/>
    </row>
    <row r="2" spans="1:12" s="21" customFormat="1" x14ac:dyDescent="0.25">
      <c r="B2" s="425"/>
      <c r="C2" s="425"/>
      <c r="D2" s="425"/>
      <c r="E2" s="425"/>
      <c r="F2" s="425"/>
      <c r="G2" s="425"/>
      <c r="H2" s="425"/>
      <c r="I2" s="425"/>
      <c r="J2" s="425"/>
      <c r="K2" s="425"/>
    </row>
    <row r="3" spans="1:12" s="21" customFormat="1" x14ac:dyDescent="0.25">
      <c r="B3" s="425"/>
      <c r="C3" s="425"/>
      <c r="D3" s="425"/>
      <c r="E3" s="425"/>
      <c r="F3" s="425"/>
      <c r="G3" s="425"/>
      <c r="H3" s="425"/>
      <c r="I3" s="425"/>
      <c r="J3" s="425"/>
      <c r="K3" s="425"/>
    </row>
    <row r="4" spans="1:12" s="21" customFormat="1" x14ac:dyDescent="0.25">
      <c r="B4" s="425"/>
      <c r="C4" s="425"/>
      <c r="D4" s="425"/>
      <c r="E4" s="425"/>
      <c r="F4" s="425"/>
      <c r="G4" s="425"/>
      <c r="H4" s="425"/>
      <c r="I4" s="425"/>
      <c r="J4" s="425"/>
      <c r="K4" s="425"/>
    </row>
    <row r="5" spans="1:12" s="21" customFormat="1" x14ac:dyDescent="0.25">
      <c r="B5" s="425"/>
      <c r="C5" s="425"/>
      <c r="D5" s="425"/>
      <c r="E5" s="425"/>
      <c r="F5" s="425"/>
      <c r="G5" s="425"/>
      <c r="H5" s="425"/>
      <c r="I5" s="425"/>
      <c r="J5" s="425"/>
      <c r="K5" s="425"/>
    </row>
    <row r="6" spans="1:12" s="12" customFormat="1" ht="15" customHeight="1" x14ac:dyDescent="0.25">
      <c r="B6" s="8" t="s">
        <v>50</v>
      </c>
      <c r="C6" s="13" t="str">
        <f>'DADOS DA OBRA'!$A$13</f>
        <v>TRIBUNAL REGIONAL ELEITORAL - PIAUÍ</v>
      </c>
      <c r="D6" s="11"/>
      <c r="E6" s="137"/>
      <c r="F6" s="10" t="s">
        <v>137</v>
      </c>
      <c r="G6" s="11" t="str">
        <f>+'DADOS DA OBRA'!$M$25</f>
        <v>22/11/2021</v>
      </c>
      <c r="H6" s="21"/>
      <c r="I6" s="21"/>
      <c r="J6" s="10" t="s">
        <v>71</v>
      </c>
      <c r="K6" s="52">
        <f>+'DADOS DA OBRA'!$I$25</f>
        <v>1.1186</v>
      </c>
    </row>
    <row r="7" spans="1:12" s="12" customFormat="1" ht="15" customHeight="1" x14ac:dyDescent="0.25">
      <c r="B7" s="8" t="s">
        <v>69</v>
      </c>
      <c r="C7" s="13" t="str">
        <f>'DADOS DA OBRA'!$A$16</f>
        <v>MODERNIZAÇÃO DE SUBESTAÇÃO ABRIGADA PARA OS PRÉDIOS SEDE E ANEXO</v>
      </c>
      <c r="D7" s="143"/>
      <c r="E7" s="138"/>
      <c r="F7" s="10" t="s">
        <v>52</v>
      </c>
      <c r="G7" s="11">
        <f>'DADOS DA OBRA'!$M$28</f>
        <v>44733</v>
      </c>
      <c r="H7" s="9"/>
      <c r="J7" s="10" t="s">
        <v>72</v>
      </c>
      <c r="K7" s="52">
        <f>+'DADOS DA OBRA'!$I$28</f>
        <v>0.70630000000000004</v>
      </c>
    </row>
    <row r="8" spans="1:12" s="12" customFormat="1" ht="15" customHeight="1" x14ac:dyDescent="0.25">
      <c r="B8" s="8" t="s">
        <v>53</v>
      </c>
      <c r="C8" s="9" t="str">
        <f>+""&amp;'DADOS DA OBRA'!$A$19&amp;", "&amp;'DADOS DA OBRA'!$I$22&amp;", "&amp;'DADOS DA OBRA'!$O$22</f>
        <v>PRAÇA EDGAR NOGUEIRA, TERESINA, PI</v>
      </c>
      <c r="D8" s="11"/>
      <c r="E8" s="139"/>
      <c r="F8" s="10" t="s">
        <v>138</v>
      </c>
      <c r="G8" s="11" t="str">
        <f>+'DADOS DA OBRA'!$A$28</f>
        <v>2 MESES</v>
      </c>
      <c r="J8" s="10" t="s">
        <v>131</v>
      </c>
      <c r="K8" s="52">
        <f>+'DADOS DA OBRA'!$E$25</f>
        <v>0.21960000000000002</v>
      </c>
    </row>
    <row r="9" spans="1:12" s="12" customFormat="1" ht="38.25" customHeight="1" x14ac:dyDescent="0.25">
      <c r="B9" s="8" t="s">
        <v>70</v>
      </c>
      <c r="C9" s="436" t="str">
        <f>+'DADOS DA OBRA'!$A$31</f>
        <v>SINAPI - 04/2022 - PIAUÍ 	                                               SBC - 05/2022 - TSA - Teresina - PI
ORSE - 03/2022 - SERGIPE	                                              SETOP - 03/2022 - Minas Gerais - Central
SUDECAP - 02/2022 - MINAS GERAIS	                               CPOS - 02/2022 - São Paulo
AGESUL - 01/2022 - MATO GROSSO DO SUL	                AGETOP CIVIL - 04/2022 - Goiás
EMOP - 04/2022 - RIO DE JANEIRO</v>
      </c>
      <c r="D9" s="436"/>
      <c r="E9" s="436"/>
      <c r="F9" s="436"/>
      <c r="G9" s="436"/>
      <c r="H9" s="436"/>
      <c r="J9" s="10" t="s">
        <v>132</v>
      </c>
      <c r="K9" s="52">
        <f>+'DADOS DA OBRA'!$E$28</f>
        <v>0.1527</v>
      </c>
    </row>
    <row r="10" spans="1:12" s="20" customFormat="1" x14ac:dyDescent="0.25">
      <c r="D10" s="84"/>
      <c r="E10" s="141"/>
      <c r="F10" s="75"/>
      <c r="G10" s="142"/>
      <c r="H10" s="10"/>
      <c r="I10" s="140"/>
      <c r="J10" s="10"/>
      <c r="K10" s="52"/>
      <c r="L10" s="78"/>
    </row>
    <row r="11" spans="1:12" ht="24.95" customHeight="1" x14ac:dyDescent="0.25">
      <c r="A11" s="287"/>
      <c r="B11" s="472" t="s">
        <v>669</v>
      </c>
      <c r="C11" s="473"/>
      <c r="D11" s="473"/>
      <c r="E11" s="473"/>
      <c r="F11" s="473"/>
      <c r="G11" s="473"/>
      <c r="H11" s="473"/>
      <c r="I11" s="473"/>
      <c r="J11" s="473"/>
      <c r="K11" s="473"/>
      <c r="L11" s="305"/>
    </row>
    <row r="13" spans="1:12" ht="15" customHeight="1" x14ac:dyDescent="0.25">
      <c r="B13" s="474" t="s">
        <v>1080</v>
      </c>
      <c r="C13" s="475"/>
      <c r="D13" s="475"/>
      <c r="E13" s="475"/>
      <c r="F13" s="475"/>
      <c r="G13" s="475"/>
      <c r="H13" s="475"/>
      <c r="I13" s="475"/>
      <c r="J13" s="475"/>
      <c r="K13" s="475"/>
    </row>
    <row r="14" spans="1:12" ht="15" customHeight="1" thickBot="1" x14ac:dyDescent="0.3">
      <c r="B14" s="389"/>
      <c r="C14"/>
      <c r="D14"/>
      <c r="E14"/>
      <c r="F14"/>
      <c r="G14"/>
      <c r="H14"/>
      <c r="I14"/>
      <c r="J14"/>
      <c r="K14"/>
    </row>
    <row r="15" spans="1:12" ht="13.5" thickTop="1" x14ac:dyDescent="0.25">
      <c r="B15" s="335"/>
      <c r="C15" s="335"/>
      <c r="D15" s="335"/>
      <c r="E15" s="335"/>
      <c r="F15" s="335"/>
      <c r="G15" s="335"/>
      <c r="H15" s="335"/>
      <c r="I15" s="335"/>
      <c r="J15" s="335"/>
      <c r="K15" s="335"/>
    </row>
    <row r="16" spans="1:12" ht="30" x14ac:dyDescent="0.25">
      <c r="B16" s="363" t="s">
        <v>17</v>
      </c>
      <c r="C16" s="320" t="s">
        <v>0</v>
      </c>
      <c r="D16" s="363" t="s">
        <v>166</v>
      </c>
      <c r="E16" s="363" t="s">
        <v>83</v>
      </c>
      <c r="F16" s="471" t="s">
        <v>1</v>
      </c>
      <c r="G16" s="471"/>
      <c r="H16" s="321" t="s">
        <v>3</v>
      </c>
      <c r="I16" s="320" t="s">
        <v>167</v>
      </c>
      <c r="J16" s="320" t="s">
        <v>168</v>
      </c>
      <c r="K16" s="320" t="s">
        <v>4</v>
      </c>
    </row>
    <row r="17" spans="2:11" ht="27.95" customHeight="1" x14ac:dyDescent="0.25">
      <c r="B17" s="364" t="s">
        <v>7</v>
      </c>
      <c r="C17" s="322" t="s">
        <v>755</v>
      </c>
      <c r="D17" s="364" t="s">
        <v>31</v>
      </c>
      <c r="E17" s="364" t="s">
        <v>651</v>
      </c>
      <c r="F17" s="468" t="s">
        <v>169</v>
      </c>
      <c r="G17" s="468"/>
      <c r="H17" s="323" t="s">
        <v>32</v>
      </c>
      <c r="I17" s="324">
        <v>1</v>
      </c>
      <c r="J17" s="325">
        <v>90.99</v>
      </c>
      <c r="K17" s="325">
        <v>90.99</v>
      </c>
    </row>
    <row r="18" spans="2:11" ht="27.95" customHeight="1" x14ac:dyDescent="0.25">
      <c r="B18" s="365" t="s">
        <v>170</v>
      </c>
      <c r="C18" s="326" t="s">
        <v>849</v>
      </c>
      <c r="D18" s="365" t="s">
        <v>31</v>
      </c>
      <c r="E18" s="365" t="s">
        <v>850</v>
      </c>
      <c r="F18" s="469" t="s">
        <v>169</v>
      </c>
      <c r="G18" s="469"/>
      <c r="H18" s="327" t="s">
        <v>32</v>
      </c>
      <c r="I18" s="328">
        <v>1</v>
      </c>
      <c r="J18" s="329">
        <v>2.4</v>
      </c>
      <c r="K18" s="329">
        <v>2.4</v>
      </c>
    </row>
    <row r="19" spans="2:11" ht="38.25" x14ac:dyDescent="0.25">
      <c r="B19" s="362" t="s">
        <v>171</v>
      </c>
      <c r="C19" s="330" t="s">
        <v>851</v>
      </c>
      <c r="D19" s="362" t="s">
        <v>31</v>
      </c>
      <c r="E19" s="362" t="s">
        <v>852</v>
      </c>
      <c r="F19" s="470" t="s">
        <v>172</v>
      </c>
      <c r="G19" s="470"/>
      <c r="H19" s="331" t="s">
        <v>32</v>
      </c>
      <c r="I19" s="332">
        <v>1</v>
      </c>
      <c r="J19" s="333">
        <v>87.05</v>
      </c>
      <c r="K19" s="333">
        <v>87.05</v>
      </c>
    </row>
    <row r="20" spans="2:11" ht="38.25" x14ac:dyDescent="0.25">
      <c r="B20" s="362" t="s">
        <v>171</v>
      </c>
      <c r="C20" s="330" t="s">
        <v>853</v>
      </c>
      <c r="D20" s="362" t="s">
        <v>31</v>
      </c>
      <c r="E20" s="362" t="s">
        <v>854</v>
      </c>
      <c r="F20" s="470" t="s">
        <v>173</v>
      </c>
      <c r="G20" s="470"/>
      <c r="H20" s="331" t="s">
        <v>32</v>
      </c>
      <c r="I20" s="332">
        <v>1</v>
      </c>
      <c r="J20" s="333">
        <v>0.66</v>
      </c>
      <c r="K20" s="333">
        <v>0.66</v>
      </c>
    </row>
    <row r="21" spans="2:11" ht="38.25" x14ac:dyDescent="0.25">
      <c r="B21" s="362" t="s">
        <v>171</v>
      </c>
      <c r="C21" s="330" t="s">
        <v>855</v>
      </c>
      <c r="D21" s="362" t="s">
        <v>31</v>
      </c>
      <c r="E21" s="362" t="s">
        <v>856</v>
      </c>
      <c r="F21" s="470" t="s">
        <v>857</v>
      </c>
      <c r="G21" s="470"/>
      <c r="H21" s="331" t="s">
        <v>32</v>
      </c>
      <c r="I21" s="332">
        <v>1</v>
      </c>
      <c r="J21" s="333">
        <v>0.81</v>
      </c>
      <c r="K21" s="333">
        <v>0.81</v>
      </c>
    </row>
    <row r="22" spans="2:11" ht="38.25" x14ac:dyDescent="0.25">
      <c r="B22" s="362" t="s">
        <v>171</v>
      </c>
      <c r="C22" s="330" t="s">
        <v>858</v>
      </c>
      <c r="D22" s="362" t="s">
        <v>31</v>
      </c>
      <c r="E22" s="362" t="s">
        <v>859</v>
      </c>
      <c r="F22" s="470" t="s">
        <v>173</v>
      </c>
      <c r="G22" s="470"/>
      <c r="H22" s="331" t="s">
        <v>32</v>
      </c>
      <c r="I22" s="332">
        <v>1</v>
      </c>
      <c r="J22" s="333">
        <v>0.01</v>
      </c>
      <c r="K22" s="333">
        <v>0.01</v>
      </c>
    </row>
    <row r="23" spans="2:11" ht="38.25" x14ac:dyDescent="0.25">
      <c r="B23" s="362" t="s">
        <v>171</v>
      </c>
      <c r="C23" s="330" t="s">
        <v>860</v>
      </c>
      <c r="D23" s="362" t="s">
        <v>31</v>
      </c>
      <c r="E23" s="362" t="s">
        <v>861</v>
      </c>
      <c r="F23" s="470" t="s">
        <v>862</v>
      </c>
      <c r="G23" s="470"/>
      <c r="H23" s="331" t="s">
        <v>32</v>
      </c>
      <c r="I23" s="332">
        <v>1</v>
      </c>
      <c r="J23" s="333">
        <v>0.06</v>
      </c>
      <c r="K23" s="333">
        <v>0.06</v>
      </c>
    </row>
    <row r="24" spans="2:11" x14ac:dyDescent="0.25">
      <c r="B24" s="361"/>
      <c r="C24" s="361"/>
      <c r="D24" s="361"/>
      <c r="E24" s="361"/>
      <c r="F24" s="361"/>
      <c r="G24" s="334"/>
      <c r="H24" s="361"/>
      <c r="I24" s="334"/>
      <c r="J24" s="361"/>
      <c r="K24" s="334"/>
    </row>
    <row r="25" spans="2:11" ht="13.5" thickBot="1" x14ac:dyDescent="0.3">
      <c r="B25" s="361"/>
      <c r="C25" s="361"/>
      <c r="D25" s="361"/>
      <c r="E25" s="361"/>
      <c r="F25" s="361"/>
      <c r="G25" s="334"/>
      <c r="H25" s="361"/>
      <c r="I25" s="464"/>
      <c r="J25" s="464"/>
      <c r="K25" s="334"/>
    </row>
    <row r="26" spans="2:11" ht="13.5" thickTop="1" x14ac:dyDescent="0.25">
      <c r="B26" s="335"/>
      <c r="C26" s="335"/>
      <c r="D26" s="335"/>
      <c r="E26" s="335"/>
      <c r="F26" s="335"/>
      <c r="G26" s="335"/>
      <c r="H26" s="335"/>
      <c r="I26" s="335"/>
      <c r="J26" s="335"/>
      <c r="K26" s="335"/>
    </row>
    <row r="27" spans="2:11" ht="15" customHeight="1" x14ac:dyDescent="0.25">
      <c r="B27" s="363" t="s">
        <v>114</v>
      </c>
      <c r="C27" s="320" t="s">
        <v>0</v>
      </c>
      <c r="D27" s="363" t="s">
        <v>166</v>
      </c>
      <c r="E27" s="363" t="s">
        <v>83</v>
      </c>
      <c r="F27" s="471" t="s">
        <v>1</v>
      </c>
      <c r="G27" s="471"/>
      <c r="H27" s="321" t="s">
        <v>3</v>
      </c>
      <c r="I27" s="320" t="s">
        <v>167</v>
      </c>
      <c r="J27" s="320" t="s">
        <v>168</v>
      </c>
      <c r="K27" s="320" t="s">
        <v>4</v>
      </c>
    </row>
    <row r="28" spans="2:11" ht="25.5" x14ac:dyDescent="0.25">
      <c r="B28" s="364" t="s">
        <v>7</v>
      </c>
      <c r="C28" s="322" t="s">
        <v>119</v>
      </c>
      <c r="D28" s="364" t="s">
        <v>31</v>
      </c>
      <c r="E28" s="364" t="s">
        <v>113</v>
      </c>
      <c r="F28" s="468" t="s">
        <v>169</v>
      </c>
      <c r="G28" s="468"/>
      <c r="H28" s="323" t="s">
        <v>120</v>
      </c>
      <c r="I28" s="324">
        <v>1</v>
      </c>
      <c r="J28" s="325">
        <v>4998.74</v>
      </c>
      <c r="K28" s="325">
        <v>4998.74</v>
      </c>
    </row>
    <row r="29" spans="2:11" ht="38.25" x14ac:dyDescent="0.25">
      <c r="B29" s="365" t="s">
        <v>170</v>
      </c>
      <c r="C29" s="326" t="s">
        <v>1083</v>
      </c>
      <c r="D29" s="365" t="s">
        <v>31</v>
      </c>
      <c r="E29" s="365" t="s">
        <v>1084</v>
      </c>
      <c r="F29" s="469" t="s">
        <v>169</v>
      </c>
      <c r="G29" s="469"/>
      <c r="H29" s="327" t="s">
        <v>120</v>
      </c>
      <c r="I29" s="328">
        <v>1</v>
      </c>
      <c r="J29" s="329">
        <v>59.64</v>
      </c>
      <c r="K29" s="329">
        <v>59.64</v>
      </c>
    </row>
    <row r="30" spans="2:11" ht="27.95" customHeight="1" x14ac:dyDescent="0.25">
      <c r="B30" s="362" t="s">
        <v>171</v>
      </c>
      <c r="C30" s="330" t="s">
        <v>1085</v>
      </c>
      <c r="D30" s="362" t="s">
        <v>31</v>
      </c>
      <c r="E30" s="362" t="s">
        <v>1086</v>
      </c>
      <c r="F30" s="470" t="s">
        <v>172</v>
      </c>
      <c r="G30" s="470"/>
      <c r="H30" s="331" t="s">
        <v>120</v>
      </c>
      <c r="I30" s="332">
        <v>1</v>
      </c>
      <c r="J30" s="333">
        <v>4553.43</v>
      </c>
      <c r="K30" s="333">
        <v>4553.43</v>
      </c>
    </row>
    <row r="31" spans="2:11" ht="38.25" x14ac:dyDescent="0.25">
      <c r="B31" s="362" t="s">
        <v>171</v>
      </c>
      <c r="C31" s="330" t="s">
        <v>1087</v>
      </c>
      <c r="D31" s="362" t="s">
        <v>31</v>
      </c>
      <c r="E31" s="362" t="s">
        <v>1088</v>
      </c>
      <c r="F31" s="470" t="s">
        <v>173</v>
      </c>
      <c r="G31" s="470"/>
      <c r="H31" s="331" t="s">
        <v>120</v>
      </c>
      <c r="I31" s="332">
        <v>1</v>
      </c>
      <c r="J31" s="333">
        <v>202.94</v>
      </c>
      <c r="K31" s="333">
        <v>202.94</v>
      </c>
    </row>
    <row r="32" spans="2:11" ht="38.25" x14ac:dyDescent="0.25">
      <c r="B32" s="362" t="s">
        <v>171</v>
      </c>
      <c r="C32" s="330" t="s">
        <v>1089</v>
      </c>
      <c r="D32" s="362" t="s">
        <v>31</v>
      </c>
      <c r="E32" s="362" t="s">
        <v>1090</v>
      </c>
      <c r="F32" s="470" t="s">
        <v>173</v>
      </c>
      <c r="G32" s="470"/>
      <c r="H32" s="331" t="s">
        <v>120</v>
      </c>
      <c r="I32" s="332">
        <v>1</v>
      </c>
      <c r="J32" s="333">
        <v>18.579999999999998</v>
      </c>
      <c r="K32" s="333">
        <v>18.579999999999998</v>
      </c>
    </row>
    <row r="33" spans="2:11" ht="38.25" x14ac:dyDescent="0.25">
      <c r="B33" s="362" t="s">
        <v>171</v>
      </c>
      <c r="C33" s="330" t="s">
        <v>1091</v>
      </c>
      <c r="D33" s="362" t="s">
        <v>31</v>
      </c>
      <c r="E33" s="362" t="s">
        <v>1092</v>
      </c>
      <c r="F33" s="470" t="s">
        <v>174</v>
      </c>
      <c r="G33" s="470"/>
      <c r="H33" s="331" t="s">
        <v>120</v>
      </c>
      <c r="I33" s="332">
        <v>1</v>
      </c>
      <c r="J33" s="333">
        <v>152.35</v>
      </c>
      <c r="K33" s="333">
        <v>152.35</v>
      </c>
    </row>
    <row r="34" spans="2:11" ht="38.25" x14ac:dyDescent="0.25">
      <c r="B34" s="362" t="s">
        <v>171</v>
      </c>
      <c r="C34" s="330" t="s">
        <v>1093</v>
      </c>
      <c r="D34" s="362" t="s">
        <v>31</v>
      </c>
      <c r="E34" s="362" t="s">
        <v>1094</v>
      </c>
      <c r="F34" s="470" t="s">
        <v>174</v>
      </c>
      <c r="G34" s="470"/>
      <c r="H34" s="331" t="s">
        <v>120</v>
      </c>
      <c r="I34" s="332">
        <v>1</v>
      </c>
      <c r="J34" s="333">
        <v>11.8</v>
      </c>
      <c r="K34" s="333">
        <v>11.8</v>
      </c>
    </row>
    <row r="35" spans="2:11" x14ac:dyDescent="0.25">
      <c r="B35" s="361"/>
      <c r="C35" s="361"/>
      <c r="D35" s="361"/>
      <c r="E35" s="361"/>
      <c r="F35" s="361"/>
      <c r="G35" s="334"/>
      <c r="H35" s="361"/>
      <c r="I35" s="334"/>
      <c r="J35" s="361"/>
      <c r="K35" s="334"/>
    </row>
    <row r="36" spans="2:11" ht="13.5" thickBot="1" x14ac:dyDescent="0.3">
      <c r="B36" s="361"/>
      <c r="C36" s="361"/>
      <c r="D36" s="361"/>
      <c r="E36" s="361"/>
      <c r="F36" s="361"/>
      <c r="G36" s="334"/>
      <c r="H36" s="361"/>
      <c r="I36" s="464"/>
      <c r="J36" s="464"/>
      <c r="K36" s="334"/>
    </row>
    <row r="37" spans="2:11" ht="13.5" thickTop="1" x14ac:dyDescent="0.25">
      <c r="B37" s="335"/>
      <c r="C37" s="335"/>
      <c r="D37" s="335"/>
      <c r="E37" s="335"/>
      <c r="F37" s="335"/>
      <c r="G37" s="335"/>
      <c r="H37" s="335"/>
      <c r="I37" s="335"/>
      <c r="J37" s="335"/>
      <c r="K37" s="335"/>
    </row>
    <row r="38" spans="2:11" ht="30" x14ac:dyDescent="0.25">
      <c r="B38" s="363" t="s">
        <v>236</v>
      </c>
      <c r="C38" s="320" t="s">
        <v>0</v>
      </c>
      <c r="D38" s="363" t="s">
        <v>166</v>
      </c>
      <c r="E38" s="363" t="s">
        <v>83</v>
      </c>
      <c r="F38" s="471" t="s">
        <v>1</v>
      </c>
      <c r="G38" s="471"/>
      <c r="H38" s="321" t="s">
        <v>3</v>
      </c>
      <c r="I38" s="320" t="s">
        <v>167</v>
      </c>
      <c r="J38" s="320" t="s">
        <v>168</v>
      </c>
      <c r="K38" s="320" t="s">
        <v>4</v>
      </c>
    </row>
    <row r="39" spans="2:11" ht="25.5" x14ac:dyDescent="0.25">
      <c r="B39" s="364" t="s">
        <v>7</v>
      </c>
      <c r="C39" s="322" t="s">
        <v>670</v>
      </c>
      <c r="D39" s="364" t="s">
        <v>31</v>
      </c>
      <c r="E39" s="364" t="s">
        <v>671</v>
      </c>
      <c r="F39" s="468" t="s">
        <v>169</v>
      </c>
      <c r="G39" s="468"/>
      <c r="H39" s="323" t="s">
        <v>120</v>
      </c>
      <c r="I39" s="324">
        <v>1</v>
      </c>
      <c r="J39" s="325">
        <v>5401.98</v>
      </c>
      <c r="K39" s="325">
        <v>5401.98</v>
      </c>
    </row>
    <row r="40" spans="2:11" ht="38.25" x14ac:dyDescent="0.25">
      <c r="B40" s="365" t="s">
        <v>170</v>
      </c>
      <c r="C40" s="326" t="s">
        <v>1095</v>
      </c>
      <c r="D40" s="365" t="s">
        <v>31</v>
      </c>
      <c r="E40" s="365" t="s">
        <v>1096</v>
      </c>
      <c r="F40" s="469" t="s">
        <v>169</v>
      </c>
      <c r="G40" s="469"/>
      <c r="H40" s="327" t="s">
        <v>120</v>
      </c>
      <c r="I40" s="328">
        <v>1</v>
      </c>
      <c r="J40" s="329">
        <v>55.96</v>
      </c>
      <c r="K40" s="329">
        <v>55.96</v>
      </c>
    </row>
    <row r="41" spans="2:11" ht="38.25" x14ac:dyDescent="0.25">
      <c r="B41" s="362" t="s">
        <v>171</v>
      </c>
      <c r="C41" s="330" t="s">
        <v>1097</v>
      </c>
      <c r="D41" s="362" t="s">
        <v>31</v>
      </c>
      <c r="E41" s="362" t="s">
        <v>1098</v>
      </c>
      <c r="F41" s="470" t="s">
        <v>173</v>
      </c>
      <c r="G41" s="470"/>
      <c r="H41" s="331" t="s">
        <v>120</v>
      </c>
      <c r="I41" s="332">
        <v>1</v>
      </c>
      <c r="J41" s="333">
        <v>130.43</v>
      </c>
      <c r="K41" s="333">
        <v>130.43</v>
      </c>
    </row>
    <row r="42" spans="2:11" ht="27.95" customHeight="1" x14ac:dyDescent="0.25">
      <c r="B42" s="362" t="s">
        <v>171</v>
      </c>
      <c r="C42" s="330" t="s">
        <v>1099</v>
      </c>
      <c r="D42" s="362" t="s">
        <v>31</v>
      </c>
      <c r="E42" s="362" t="s">
        <v>1100</v>
      </c>
      <c r="F42" s="470" t="s">
        <v>173</v>
      </c>
      <c r="G42" s="470"/>
      <c r="H42" s="331" t="s">
        <v>120</v>
      </c>
      <c r="I42" s="332">
        <v>1</v>
      </c>
      <c r="J42" s="333">
        <v>9.2100000000000009</v>
      </c>
      <c r="K42" s="333">
        <v>9.2100000000000009</v>
      </c>
    </row>
    <row r="43" spans="2:11" ht="27.95" customHeight="1" x14ac:dyDescent="0.25">
      <c r="B43" s="362" t="s">
        <v>171</v>
      </c>
      <c r="C43" s="330" t="s">
        <v>1091</v>
      </c>
      <c r="D43" s="362" t="s">
        <v>31</v>
      </c>
      <c r="E43" s="362" t="s">
        <v>1092</v>
      </c>
      <c r="F43" s="470" t="s">
        <v>174</v>
      </c>
      <c r="G43" s="470"/>
      <c r="H43" s="331" t="s">
        <v>120</v>
      </c>
      <c r="I43" s="332">
        <v>1</v>
      </c>
      <c r="J43" s="333">
        <v>152.35</v>
      </c>
      <c r="K43" s="333">
        <v>152.35</v>
      </c>
    </row>
    <row r="44" spans="2:11" ht="38.25" x14ac:dyDescent="0.25">
      <c r="B44" s="362" t="s">
        <v>171</v>
      </c>
      <c r="C44" s="330" t="s">
        <v>1093</v>
      </c>
      <c r="D44" s="362" t="s">
        <v>31</v>
      </c>
      <c r="E44" s="362" t="s">
        <v>1094</v>
      </c>
      <c r="F44" s="470" t="s">
        <v>174</v>
      </c>
      <c r="G44" s="470"/>
      <c r="H44" s="331" t="s">
        <v>120</v>
      </c>
      <c r="I44" s="332">
        <v>1</v>
      </c>
      <c r="J44" s="333">
        <v>11.8</v>
      </c>
      <c r="K44" s="333">
        <v>11.8</v>
      </c>
    </row>
    <row r="45" spans="2:11" ht="38.25" x14ac:dyDescent="0.25">
      <c r="B45" s="362" t="s">
        <v>171</v>
      </c>
      <c r="C45" s="330" t="s">
        <v>1101</v>
      </c>
      <c r="D45" s="362" t="s">
        <v>31</v>
      </c>
      <c r="E45" s="362" t="s">
        <v>1102</v>
      </c>
      <c r="F45" s="470" t="s">
        <v>172</v>
      </c>
      <c r="G45" s="470"/>
      <c r="H45" s="331" t="s">
        <v>120</v>
      </c>
      <c r="I45" s="332">
        <v>1</v>
      </c>
      <c r="J45" s="333">
        <v>5042.2299999999996</v>
      </c>
      <c r="K45" s="333">
        <v>5042.2299999999996</v>
      </c>
    </row>
    <row r="46" spans="2:11" x14ac:dyDescent="0.25">
      <c r="B46" s="361"/>
      <c r="C46" s="361"/>
      <c r="D46" s="361"/>
      <c r="E46" s="361"/>
      <c r="F46" s="361"/>
      <c r="G46" s="334"/>
      <c r="H46" s="361"/>
      <c r="I46" s="334"/>
      <c r="J46" s="361"/>
      <c r="K46" s="334"/>
    </row>
    <row r="47" spans="2:11" ht="13.5" thickBot="1" x14ac:dyDescent="0.3">
      <c r="B47" s="361"/>
      <c r="C47" s="361"/>
      <c r="D47" s="361"/>
      <c r="E47" s="361"/>
      <c r="F47" s="361"/>
      <c r="G47" s="334"/>
      <c r="H47" s="361"/>
      <c r="I47" s="464"/>
      <c r="J47" s="464"/>
      <c r="K47" s="334"/>
    </row>
    <row r="48" spans="2:11" ht="13.5" thickTop="1" x14ac:dyDescent="0.25">
      <c r="B48" s="335"/>
      <c r="C48" s="335"/>
      <c r="D48" s="335"/>
      <c r="E48" s="335"/>
      <c r="F48" s="335"/>
      <c r="G48" s="335"/>
      <c r="H48" s="335"/>
      <c r="I48" s="335"/>
      <c r="J48" s="335"/>
      <c r="K48" s="335"/>
    </row>
    <row r="49" spans="2:11" ht="30" x14ac:dyDescent="0.25">
      <c r="B49" s="363" t="s">
        <v>18</v>
      </c>
      <c r="C49" s="320" t="s">
        <v>0</v>
      </c>
      <c r="D49" s="363" t="s">
        <v>166</v>
      </c>
      <c r="E49" s="363" t="s">
        <v>83</v>
      </c>
      <c r="F49" s="471" t="s">
        <v>1</v>
      </c>
      <c r="G49" s="471"/>
      <c r="H49" s="321" t="s">
        <v>3</v>
      </c>
      <c r="I49" s="320" t="s">
        <v>167</v>
      </c>
      <c r="J49" s="320" t="s">
        <v>168</v>
      </c>
      <c r="K49" s="320" t="s">
        <v>4</v>
      </c>
    </row>
    <row r="50" spans="2:11" ht="25.5" x14ac:dyDescent="0.25">
      <c r="B50" s="364" t="s">
        <v>7</v>
      </c>
      <c r="C50" s="322" t="s">
        <v>211</v>
      </c>
      <c r="D50" s="364" t="s">
        <v>123</v>
      </c>
      <c r="E50" s="364" t="s">
        <v>652</v>
      </c>
      <c r="F50" s="468" t="s">
        <v>1103</v>
      </c>
      <c r="G50" s="468"/>
      <c r="H50" s="323" t="s">
        <v>120</v>
      </c>
      <c r="I50" s="324">
        <v>1</v>
      </c>
      <c r="J50" s="325">
        <v>859.37</v>
      </c>
      <c r="K50" s="325">
        <v>859.37</v>
      </c>
    </row>
    <row r="51" spans="2:11" ht="38.25" x14ac:dyDescent="0.25">
      <c r="B51" s="362" t="s">
        <v>171</v>
      </c>
      <c r="C51" s="330" t="s">
        <v>1104</v>
      </c>
      <c r="D51" s="362" t="s">
        <v>31</v>
      </c>
      <c r="E51" s="362" t="s">
        <v>1105</v>
      </c>
      <c r="F51" s="470" t="s">
        <v>173</v>
      </c>
      <c r="G51" s="470"/>
      <c r="H51" s="331" t="s">
        <v>120</v>
      </c>
      <c r="I51" s="332">
        <v>1</v>
      </c>
      <c r="J51" s="333">
        <v>859.37</v>
      </c>
      <c r="K51" s="333">
        <v>859.37</v>
      </c>
    </row>
    <row r="52" spans="2:11" x14ac:dyDescent="0.25">
      <c r="B52" s="361"/>
      <c r="C52" s="361"/>
      <c r="D52" s="361"/>
      <c r="E52" s="361"/>
      <c r="F52" s="361"/>
      <c r="G52" s="334"/>
      <c r="H52" s="361"/>
      <c r="I52" s="334"/>
      <c r="J52" s="361"/>
      <c r="K52" s="334"/>
    </row>
    <row r="53" spans="2:11" ht="13.5" thickBot="1" x14ac:dyDescent="0.3">
      <c r="B53" s="361"/>
      <c r="C53" s="361"/>
      <c r="D53" s="361"/>
      <c r="E53" s="361"/>
      <c r="F53" s="361"/>
      <c r="G53" s="334"/>
      <c r="H53" s="361"/>
      <c r="I53" s="464"/>
      <c r="J53" s="464"/>
      <c r="K53" s="334"/>
    </row>
    <row r="54" spans="2:11" ht="13.5" thickTop="1" x14ac:dyDescent="0.25">
      <c r="B54" s="335"/>
      <c r="C54" s="335"/>
      <c r="D54" s="335"/>
      <c r="E54" s="335"/>
      <c r="F54" s="335"/>
      <c r="G54" s="335"/>
      <c r="H54" s="335"/>
      <c r="I54" s="335"/>
      <c r="J54" s="335"/>
      <c r="K54" s="335"/>
    </row>
    <row r="55" spans="2:11" ht="27.95" customHeight="1" x14ac:dyDescent="0.25">
      <c r="B55" s="363" t="s">
        <v>19</v>
      </c>
      <c r="C55" s="320" t="s">
        <v>0</v>
      </c>
      <c r="D55" s="363" t="s">
        <v>166</v>
      </c>
      <c r="E55" s="363" t="s">
        <v>83</v>
      </c>
      <c r="F55" s="471" t="s">
        <v>1</v>
      </c>
      <c r="G55" s="471"/>
      <c r="H55" s="321" t="s">
        <v>3</v>
      </c>
      <c r="I55" s="320" t="s">
        <v>167</v>
      </c>
      <c r="J55" s="320" t="s">
        <v>168</v>
      </c>
      <c r="K55" s="320" t="s">
        <v>4</v>
      </c>
    </row>
    <row r="56" spans="2:11" ht="27.95" customHeight="1" x14ac:dyDescent="0.25">
      <c r="B56" s="364" t="s">
        <v>7</v>
      </c>
      <c r="C56" s="322" t="s">
        <v>212</v>
      </c>
      <c r="D56" s="364" t="s">
        <v>123</v>
      </c>
      <c r="E56" s="364" t="s">
        <v>653</v>
      </c>
      <c r="F56" s="468" t="s">
        <v>1103</v>
      </c>
      <c r="G56" s="468"/>
      <c r="H56" s="323" t="s">
        <v>120</v>
      </c>
      <c r="I56" s="324">
        <v>1</v>
      </c>
      <c r="J56" s="325">
        <v>1100</v>
      </c>
      <c r="K56" s="325">
        <v>1100</v>
      </c>
    </row>
    <row r="57" spans="2:11" ht="38.25" x14ac:dyDescent="0.25">
      <c r="B57" s="362" t="s">
        <v>171</v>
      </c>
      <c r="C57" s="330" t="s">
        <v>1106</v>
      </c>
      <c r="D57" s="362" t="s">
        <v>31</v>
      </c>
      <c r="E57" s="362" t="s">
        <v>1107</v>
      </c>
      <c r="F57" s="470" t="s">
        <v>173</v>
      </c>
      <c r="G57" s="470"/>
      <c r="H57" s="331" t="s">
        <v>120</v>
      </c>
      <c r="I57" s="332">
        <v>1</v>
      </c>
      <c r="J57" s="333">
        <v>1100</v>
      </c>
      <c r="K57" s="333">
        <v>1100</v>
      </c>
    </row>
    <row r="58" spans="2:11" x14ac:dyDescent="0.25">
      <c r="B58" s="361"/>
      <c r="C58" s="361"/>
      <c r="D58" s="361"/>
      <c r="E58" s="361"/>
      <c r="F58" s="361"/>
      <c r="G58" s="334"/>
      <c r="H58" s="361"/>
      <c r="I58" s="334"/>
      <c r="J58" s="361"/>
      <c r="K58" s="334"/>
    </row>
    <row r="59" spans="2:11" ht="13.5" thickBot="1" x14ac:dyDescent="0.3">
      <c r="B59" s="361"/>
      <c r="C59" s="361"/>
      <c r="D59" s="361"/>
      <c r="E59" s="361"/>
      <c r="F59" s="361"/>
      <c r="G59" s="334"/>
      <c r="H59" s="361"/>
      <c r="I59" s="464"/>
      <c r="J59" s="464"/>
      <c r="K59" s="334"/>
    </row>
    <row r="60" spans="2:11" ht="13.5" thickTop="1" x14ac:dyDescent="0.25">
      <c r="B60" s="335"/>
      <c r="C60" s="335"/>
      <c r="D60" s="335"/>
      <c r="E60" s="335"/>
      <c r="F60" s="335"/>
      <c r="G60" s="335"/>
      <c r="H60" s="335"/>
      <c r="I60" s="335"/>
      <c r="J60" s="335"/>
      <c r="K60" s="335"/>
    </row>
    <row r="61" spans="2:11" ht="30" x14ac:dyDescent="0.25">
      <c r="B61" s="363" t="s">
        <v>106</v>
      </c>
      <c r="C61" s="320" t="s">
        <v>0</v>
      </c>
      <c r="D61" s="363" t="s">
        <v>166</v>
      </c>
      <c r="E61" s="363" t="s">
        <v>83</v>
      </c>
      <c r="F61" s="471" t="s">
        <v>1</v>
      </c>
      <c r="G61" s="471"/>
      <c r="H61" s="321" t="s">
        <v>3</v>
      </c>
      <c r="I61" s="320" t="s">
        <v>167</v>
      </c>
      <c r="J61" s="320" t="s">
        <v>168</v>
      </c>
      <c r="K61" s="320" t="s">
        <v>4</v>
      </c>
    </row>
    <row r="62" spans="2:11" ht="25.5" x14ac:dyDescent="0.25">
      <c r="B62" s="364" t="s">
        <v>7</v>
      </c>
      <c r="C62" s="322" t="s">
        <v>654</v>
      </c>
      <c r="D62" s="364" t="s">
        <v>123</v>
      </c>
      <c r="E62" s="364" t="s">
        <v>650</v>
      </c>
      <c r="F62" s="468" t="s">
        <v>1103</v>
      </c>
      <c r="G62" s="468"/>
      <c r="H62" s="323" t="s">
        <v>2</v>
      </c>
      <c r="I62" s="324">
        <v>1</v>
      </c>
      <c r="J62" s="325">
        <v>329.66</v>
      </c>
      <c r="K62" s="325">
        <v>329.66</v>
      </c>
    </row>
    <row r="63" spans="2:11" ht="38.25" x14ac:dyDescent="0.25">
      <c r="B63" s="365" t="s">
        <v>170</v>
      </c>
      <c r="C63" s="326" t="s">
        <v>1108</v>
      </c>
      <c r="D63" s="365" t="s">
        <v>31</v>
      </c>
      <c r="E63" s="365" t="s">
        <v>1109</v>
      </c>
      <c r="F63" s="469" t="s">
        <v>169</v>
      </c>
      <c r="G63" s="469"/>
      <c r="H63" s="327" t="s">
        <v>32</v>
      </c>
      <c r="I63" s="328">
        <v>1</v>
      </c>
      <c r="J63" s="329">
        <v>22.1</v>
      </c>
      <c r="K63" s="329">
        <v>22.1</v>
      </c>
    </row>
    <row r="64" spans="2:11" ht="38.25" x14ac:dyDescent="0.25">
      <c r="B64" s="365" t="s">
        <v>170</v>
      </c>
      <c r="C64" s="326" t="s">
        <v>175</v>
      </c>
      <c r="D64" s="365" t="s">
        <v>31</v>
      </c>
      <c r="E64" s="365" t="s">
        <v>48</v>
      </c>
      <c r="F64" s="469" t="s">
        <v>169</v>
      </c>
      <c r="G64" s="469"/>
      <c r="H64" s="327" t="s">
        <v>32</v>
      </c>
      <c r="I64" s="328">
        <v>2</v>
      </c>
      <c r="J64" s="329">
        <v>17.43</v>
      </c>
      <c r="K64" s="329">
        <v>34.86</v>
      </c>
    </row>
    <row r="65" spans="2:11" ht="38.25" x14ac:dyDescent="0.25">
      <c r="B65" s="365" t="s">
        <v>170</v>
      </c>
      <c r="C65" s="326" t="s">
        <v>1110</v>
      </c>
      <c r="D65" s="365" t="s">
        <v>31</v>
      </c>
      <c r="E65" s="365" t="s">
        <v>1111</v>
      </c>
      <c r="F65" s="469" t="s">
        <v>1112</v>
      </c>
      <c r="G65" s="469"/>
      <c r="H65" s="327" t="s">
        <v>8</v>
      </c>
      <c r="I65" s="328">
        <v>0.01</v>
      </c>
      <c r="J65" s="329">
        <v>396.46</v>
      </c>
      <c r="K65" s="329">
        <v>3.96</v>
      </c>
    </row>
    <row r="66" spans="2:11" ht="38.25" x14ac:dyDescent="0.25">
      <c r="B66" s="362" t="s">
        <v>171</v>
      </c>
      <c r="C66" s="330" t="s">
        <v>1113</v>
      </c>
      <c r="D66" s="362" t="s">
        <v>31</v>
      </c>
      <c r="E66" s="362" t="s">
        <v>1114</v>
      </c>
      <c r="F66" s="470" t="s">
        <v>174</v>
      </c>
      <c r="G66" s="470"/>
      <c r="H66" s="331" t="s">
        <v>35</v>
      </c>
      <c r="I66" s="332">
        <v>1</v>
      </c>
      <c r="J66" s="333">
        <v>3.67</v>
      </c>
      <c r="K66" s="333">
        <v>3.67</v>
      </c>
    </row>
    <row r="67" spans="2:11" ht="38.25" x14ac:dyDescent="0.25">
      <c r="B67" s="362" t="s">
        <v>171</v>
      </c>
      <c r="C67" s="330" t="s">
        <v>1115</v>
      </c>
      <c r="D67" s="362" t="s">
        <v>31</v>
      </c>
      <c r="E67" s="362" t="s">
        <v>1116</v>
      </c>
      <c r="F67" s="470" t="s">
        <v>174</v>
      </c>
      <c r="G67" s="470"/>
      <c r="H67" s="331" t="s">
        <v>35</v>
      </c>
      <c r="I67" s="332">
        <v>4</v>
      </c>
      <c r="J67" s="333">
        <v>9.41</v>
      </c>
      <c r="K67" s="333">
        <v>37.64</v>
      </c>
    </row>
    <row r="68" spans="2:11" ht="27.95" customHeight="1" x14ac:dyDescent="0.25">
      <c r="B68" s="362" t="s">
        <v>171</v>
      </c>
      <c r="C68" s="330" t="s">
        <v>1117</v>
      </c>
      <c r="D68" s="362" t="s">
        <v>31</v>
      </c>
      <c r="E68" s="362" t="s">
        <v>1118</v>
      </c>
      <c r="F68" s="470" t="s">
        <v>174</v>
      </c>
      <c r="G68" s="470"/>
      <c r="H68" s="331" t="s">
        <v>2</v>
      </c>
      <c r="I68" s="332">
        <v>1</v>
      </c>
      <c r="J68" s="333">
        <v>225</v>
      </c>
      <c r="K68" s="333">
        <v>225</v>
      </c>
    </row>
    <row r="69" spans="2:11" ht="27.95" customHeight="1" x14ac:dyDescent="0.25">
      <c r="B69" s="362" t="s">
        <v>171</v>
      </c>
      <c r="C69" s="330" t="s">
        <v>1119</v>
      </c>
      <c r="D69" s="362" t="s">
        <v>31</v>
      </c>
      <c r="E69" s="362" t="s">
        <v>1120</v>
      </c>
      <c r="F69" s="470" t="s">
        <v>174</v>
      </c>
      <c r="G69" s="470"/>
      <c r="H69" s="331" t="s">
        <v>34</v>
      </c>
      <c r="I69" s="332">
        <v>0.11</v>
      </c>
      <c r="J69" s="333">
        <v>22.13</v>
      </c>
      <c r="K69" s="333">
        <v>2.4300000000000002</v>
      </c>
    </row>
    <row r="70" spans="2:11" x14ac:dyDescent="0.25">
      <c r="B70" s="361"/>
      <c r="C70" s="361"/>
      <c r="D70" s="361"/>
      <c r="E70" s="361"/>
      <c r="F70" s="361"/>
      <c r="G70" s="334"/>
      <c r="H70" s="361"/>
      <c r="I70" s="334"/>
      <c r="J70" s="361"/>
      <c r="K70" s="334"/>
    </row>
    <row r="71" spans="2:11" x14ac:dyDescent="0.25">
      <c r="B71" s="361"/>
      <c r="C71" s="361"/>
      <c r="D71" s="361"/>
      <c r="E71" s="361"/>
      <c r="F71" s="361"/>
      <c r="G71" s="334"/>
      <c r="H71" s="361"/>
      <c r="I71" s="464"/>
      <c r="J71" s="464"/>
      <c r="K71" s="334"/>
    </row>
    <row r="72" spans="2:11" ht="15" customHeight="1" x14ac:dyDescent="0.25">
      <c r="B72" s="389"/>
      <c r="C72"/>
      <c r="D72"/>
      <c r="E72"/>
      <c r="F72"/>
      <c r="G72"/>
      <c r="H72"/>
      <c r="I72"/>
      <c r="J72"/>
      <c r="K72"/>
    </row>
    <row r="73" spans="2:11" ht="30" x14ac:dyDescent="0.25">
      <c r="B73" s="363" t="s">
        <v>37</v>
      </c>
      <c r="C73" s="320" t="s">
        <v>0</v>
      </c>
      <c r="D73" s="363" t="s">
        <v>166</v>
      </c>
      <c r="E73" s="363" t="s">
        <v>83</v>
      </c>
      <c r="F73" s="471" t="s">
        <v>1</v>
      </c>
      <c r="G73" s="471"/>
      <c r="H73" s="321" t="s">
        <v>3</v>
      </c>
      <c r="I73" s="320" t="s">
        <v>167</v>
      </c>
      <c r="J73" s="320" t="s">
        <v>168</v>
      </c>
      <c r="K73" s="320" t="s">
        <v>4</v>
      </c>
    </row>
    <row r="74" spans="2:11" ht="25.5" x14ac:dyDescent="0.25">
      <c r="B74" s="364" t="s">
        <v>7</v>
      </c>
      <c r="C74" s="322" t="s">
        <v>714</v>
      </c>
      <c r="D74" s="364" t="s">
        <v>182</v>
      </c>
      <c r="E74" s="364" t="s">
        <v>715</v>
      </c>
      <c r="F74" s="468" t="s">
        <v>1081</v>
      </c>
      <c r="G74" s="468"/>
      <c r="H74" s="323" t="s">
        <v>22</v>
      </c>
      <c r="I74" s="324">
        <v>1</v>
      </c>
      <c r="J74" s="325">
        <v>51331.12</v>
      </c>
      <c r="K74" s="325">
        <v>51331.12</v>
      </c>
    </row>
    <row r="75" spans="2:11" ht="27.95" customHeight="1" x14ac:dyDescent="0.25">
      <c r="B75" s="365" t="s">
        <v>170</v>
      </c>
      <c r="C75" s="326" t="s">
        <v>184</v>
      </c>
      <c r="D75" s="365" t="s">
        <v>31</v>
      </c>
      <c r="E75" s="365" t="s">
        <v>185</v>
      </c>
      <c r="F75" s="469" t="s">
        <v>169</v>
      </c>
      <c r="G75" s="469"/>
      <c r="H75" s="327" t="s">
        <v>32</v>
      </c>
      <c r="I75" s="328">
        <v>82.48</v>
      </c>
      <c r="J75" s="329">
        <v>18.48</v>
      </c>
      <c r="K75" s="329">
        <v>1524.23</v>
      </c>
    </row>
    <row r="76" spans="2:11" ht="27.95" customHeight="1" x14ac:dyDescent="0.25">
      <c r="B76" s="365" t="s">
        <v>170</v>
      </c>
      <c r="C76" s="326" t="s">
        <v>186</v>
      </c>
      <c r="D76" s="365" t="s">
        <v>31</v>
      </c>
      <c r="E76" s="365" t="s">
        <v>187</v>
      </c>
      <c r="F76" s="469" t="s">
        <v>169</v>
      </c>
      <c r="G76" s="469"/>
      <c r="H76" s="327" t="s">
        <v>32</v>
      </c>
      <c r="I76" s="328">
        <v>72.17</v>
      </c>
      <c r="J76" s="329">
        <v>22.58</v>
      </c>
      <c r="K76" s="329">
        <v>1629.59</v>
      </c>
    </row>
    <row r="77" spans="2:11" ht="14.1" customHeight="1" x14ac:dyDescent="0.25">
      <c r="B77" s="362" t="s">
        <v>171</v>
      </c>
      <c r="C77" s="330" t="s">
        <v>756</v>
      </c>
      <c r="D77" s="362" t="s">
        <v>182</v>
      </c>
      <c r="E77" s="362" t="s">
        <v>757</v>
      </c>
      <c r="F77" s="470" t="s">
        <v>174</v>
      </c>
      <c r="G77" s="470"/>
      <c r="H77" s="331" t="s">
        <v>22</v>
      </c>
      <c r="I77" s="332">
        <v>1</v>
      </c>
      <c r="J77" s="333">
        <v>48177.3</v>
      </c>
      <c r="K77" s="333">
        <v>48177.3</v>
      </c>
    </row>
    <row r="78" spans="2:11" x14ac:dyDescent="0.25">
      <c r="B78" s="361"/>
      <c r="C78" s="361"/>
      <c r="D78" s="361"/>
      <c r="E78" s="361"/>
      <c r="F78" s="361"/>
      <c r="G78" s="334"/>
      <c r="H78" s="361"/>
      <c r="I78" s="334"/>
      <c r="J78" s="361"/>
      <c r="K78" s="334"/>
    </row>
    <row r="79" spans="2:11" ht="13.5" thickBot="1" x14ac:dyDescent="0.3">
      <c r="B79" s="361"/>
      <c r="C79" s="361"/>
      <c r="D79" s="361"/>
      <c r="E79" s="361"/>
      <c r="F79" s="361"/>
      <c r="G79" s="334"/>
      <c r="H79" s="361"/>
      <c r="I79" s="464"/>
      <c r="J79" s="464"/>
      <c r="K79" s="334"/>
    </row>
    <row r="80" spans="2:11" ht="13.5" thickTop="1" x14ac:dyDescent="0.25">
      <c r="B80" s="335"/>
      <c r="C80" s="335"/>
      <c r="D80" s="335"/>
      <c r="E80" s="335"/>
      <c r="F80" s="335"/>
      <c r="G80" s="335"/>
      <c r="H80" s="335"/>
      <c r="I80" s="335"/>
      <c r="J80" s="335"/>
      <c r="K80" s="335"/>
    </row>
    <row r="81" spans="2:11" ht="30" x14ac:dyDescent="0.25">
      <c r="B81" s="363" t="s">
        <v>700</v>
      </c>
      <c r="C81" s="320" t="s">
        <v>0</v>
      </c>
      <c r="D81" s="363" t="s">
        <v>166</v>
      </c>
      <c r="E81" s="363" t="s">
        <v>83</v>
      </c>
      <c r="F81" s="471" t="s">
        <v>1</v>
      </c>
      <c r="G81" s="471"/>
      <c r="H81" s="321" t="s">
        <v>3</v>
      </c>
      <c r="I81" s="320" t="s">
        <v>167</v>
      </c>
      <c r="J81" s="320" t="s">
        <v>168</v>
      </c>
      <c r="K81" s="320" t="s">
        <v>4</v>
      </c>
    </row>
    <row r="82" spans="2:11" ht="25.5" x14ac:dyDescent="0.25">
      <c r="B82" s="364" t="s">
        <v>7</v>
      </c>
      <c r="C82" s="322" t="s">
        <v>716</v>
      </c>
      <c r="D82" s="364" t="s">
        <v>182</v>
      </c>
      <c r="E82" s="364" t="s">
        <v>717</v>
      </c>
      <c r="F82" s="468" t="s">
        <v>1082</v>
      </c>
      <c r="G82" s="468"/>
      <c r="H82" s="323" t="s">
        <v>35</v>
      </c>
      <c r="I82" s="324">
        <v>1</v>
      </c>
      <c r="J82" s="325">
        <v>269.86</v>
      </c>
      <c r="K82" s="325">
        <v>269.86</v>
      </c>
    </row>
    <row r="83" spans="2:11" ht="27.95" customHeight="1" x14ac:dyDescent="0.25">
      <c r="B83" s="365" t="s">
        <v>170</v>
      </c>
      <c r="C83" s="326" t="s">
        <v>186</v>
      </c>
      <c r="D83" s="365" t="s">
        <v>31</v>
      </c>
      <c r="E83" s="365" t="s">
        <v>187</v>
      </c>
      <c r="F83" s="469" t="s">
        <v>169</v>
      </c>
      <c r="G83" s="469"/>
      <c r="H83" s="327" t="s">
        <v>32</v>
      </c>
      <c r="I83" s="328">
        <v>0.93400000000000005</v>
      </c>
      <c r="J83" s="329">
        <v>22.58</v>
      </c>
      <c r="K83" s="329">
        <v>21.08</v>
      </c>
    </row>
    <row r="84" spans="2:11" ht="27.95" customHeight="1" x14ac:dyDescent="0.25">
      <c r="B84" s="365" t="s">
        <v>170</v>
      </c>
      <c r="C84" s="326" t="s">
        <v>184</v>
      </c>
      <c r="D84" s="365" t="s">
        <v>31</v>
      </c>
      <c r="E84" s="365" t="s">
        <v>185</v>
      </c>
      <c r="F84" s="469" t="s">
        <v>169</v>
      </c>
      <c r="G84" s="469"/>
      <c r="H84" s="327" t="s">
        <v>32</v>
      </c>
      <c r="I84" s="328">
        <v>0.93400000000000005</v>
      </c>
      <c r="J84" s="329">
        <v>18.48</v>
      </c>
      <c r="K84" s="329">
        <v>17.260000000000002</v>
      </c>
    </row>
    <row r="85" spans="2:11" ht="14.1" customHeight="1" x14ac:dyDescent="0.25">
      <c r="B85" s="362" t="s">
        <v>171</v>
      </c>
      <c r="C85" s="330" t="s">
        <v>758</v>
      </c>
      <c r="D85" s="362" t="s">
        <v>182</v>
      </c>
      <c r="E85" s="362" t="s">
        <v>759</v>
      </c>
      <c r="F85" s="470" t="s">
        <v>174</v>
      </c>
      <c r="G85" s="470"/>
      <c r="H85" s="331" t="s">
        <v>35</v>
      </c>
      <c r="I85" s="332">
        <v>1.05</v>
      </c>
      <c r="J85" s="333">
        <v>220.5</v>
      </c>
      <c r="K85" s="333">
        <v>231.52</v>
      </c>
    </row>
    <row r="86" spans="2:11" x14ac:dyDescent="0.25">
      <c r="B86" s="361"/>
      <c r="C86" s="361"/>
      <c r="D86" s="361"/>
      <c r="E86" s="361"/>
      <c r="F86" s="361"/>
      <c r="G86" s="334"/>
      <c r="H86" s="361"/>
      <c r="I86" s="334"/>
      <c r="J86" s="361"/>
      <c r="K86" s="334"/>
    </row>
    <row r="87" spans="2:11" ht="13.5" thickBot="1" x14ac:dyDescent="0.3">
      <c r="B87" s="361"/>
      <c r="C87" s="361"/>
      <c r="D87" s="361"/>
      <c r="E87" s="361"/>
      <c r="F87" s="361"/>
      <c r="G87" s="334"/>
      <c r="H87" s="361"/>
      <c r="I87" s="464"/>
      <c r="J87" s="464"/>
      <c r="K87" s="334"/>
    </row>
    <row r="88" spans="2:11" ht="13.5" thickTop="1" x14ac:dyDescent="0.25">
      <c r="B88" s="335"/>
      <c r="C88" s="335"/>
      <c r="D88" s="335"/>
      <c r="E88" s="335"/>
      <c r="F88" s="335"/>
      <c r="G88" s="335"/>
      <c r="H88" s="335"/>
      <c r="I88" s="335"/>
      <c r="J88" s="335"/>
      <c r="K88" s="335"/>
    </row>
    <row r="89" spans="2:11" ht="30" x14ac:dyDescent="0.25">
      <c r="B89" s="363" t="s">
        <v>701</v>
      </c>
      <c r="C89" s="320" t="s">
        <v>0</v>
      </c>
      <c r="D89" s="363" t="s">
        <v>166</v>
      </c>
      <c r="E89" s="363" t="s">
        <v>83</v>
      </c>
      <c r="F89" s="471" t="s">
        <v>1</v>
      </c>
      <c r="G89" s="471"/>
      <c r="H89" s="321" t="s">
        <v>3</v>
      </c>
      <c r="I89" s="320" t="s">
        <v>167</v>
      </c>
      <c r="J89" s="320" t="s">
        <v>168</v>
      </c>
      <c r="K89" s="320" t="s">
        <v>4</v>
      </c>
    </row>
    <row r="90" spans="2:11" ht="27.95" customHeight="1" x14ac:dyDescent="0.25">
      <c r="B90" s="364" t="s">
        <v>7</v>
      </c>
      <c r="C90" s="322" t="s">
        <v>718</v>
      </c>
      <c r="D90" s="364" t="s">
        <v>165</v>
      </c>
      <c r="E90" s="364" t="s">
        <v>719</v>
      </c>
      <c r="F90" s="468" t="s">
        <v>760</v>
      </c>
      <c r="G90" s="468"/>
      <c r="H90" s="323" t="s">
        <v>193</v>
      </c>
      <c r="I90" s="324">
        <v>1</v>
      </c>
      <c r="J90" s="325">
        <v>2366.79</v>
      </c>
      <c r="K90" s="325">
        <v>2366.79</v>
      </c>
    </row>
    <row r="91" spans="2:11" ht="38.25" x14ac:dyDescent="0.25">
      <c r="B91" s="365" t="s">
        <v>170</v>
      </c>
      <c r="C91" s="326" t="s">
        <v>684</v>
      </c>
      <c r="D91" s="365" t="s">
        <v>165</v>
      </c>
      <c r="E91" s="365" t="s">
        <v>685</v>
      </c>
      <c r="F91" s="469" t="s">
        <v>681</v>
      </c>
      <c r="G91" s="469"/>
      <c r="H91" s="327" t="s">
        <v>682</v>
      </c>
      <c r="I91" s="328">
        <v>3.5</v>
      </c>
      <c r="J91" s="329">
        <v>3.51</v>
      </c>
      <c r="K91" s="329">
        <v>12.28</v>
      </c>
    </row>
    <row r="92" spans="2:11" ht="38.25" x14ac:dyDescent="0.25">
      <c r="B92" s="365" t="s">
        <v>170</v>
      </c>
      <c r="C92" s="326" t="s">
        <v>679</v>
      </c>
      <c r="D92" s="365" t="s">
        <v>165</v>
      </c>
      <c r="E92" s="365" t="s">
        <v>680</v>
      </c>
      <c r="F92" s="469" t="s">
        <v>681</v>
      </c>
      <c r="G92" s="469"/>
      <c r="H92" s="327" t="s">
        <v>682</v>
      </c>
      <c r="I92" s="328">
        <v>3.5</v>
      </c>
      <c r="J92" s="329">
        <v>3.63</v>
      </c>
      <c r="K92" s="329">
        <v>12.7</v>
      </c>
    </row>
    <row r="93" spans="2:11" ht="14.1" customHeight="1" x14ac:dyDescent="0.25">
      <c r="B93" s="362" t="s">
        <v>171</v>
      </c>
      <c r="C93" s="330" t="s">
        <v>761</v>
      </c>
      <c r="D93" s="362" t="s">
        <v>165</v>
      </c>
      <c r="E93" s="362" t="s">
        <v>762</v>
      </c>
      <c r="F93" s="470" t="s">
        <v>174</v>
      </c>
      <c r="G93" s="470"/>
      <c r="H93" s="331" t="s">
        <v>193</v>
      </c>
      <c r="I93" s="332">
        <v>1</v>
      </c>
      <c r="J93" s="333">
        <v>2243.61</v>
      </c>
      <c r="K93" s="333">
        <v>2243.61</v>
      </c>
    </row>
    <row r="94" spans="2:11" ht="38.25" x14ac:dyDescent="0.25">
      <c r="B94" s="362" t="s">
        <v>171</v>
      </c>
      <c r="C94" s="330" t="s">
        <v>190</v>
      </c>
      <c r="D94" s="362" t="s">
        <v>31</v>
      </c>
      <c r="E94" s="362" t="s">
        <v>686</v>
      </c>
      <c r="F94" s="470" t="s">
        <v>172</v>
      </c>
      <c r="G94" s="470"/>
      <c r="H94" s="331" t="s">
        <v>32</v>
      </c>
      <c r="I94" s="332">
        <v>3.5</v>
      </c>
      <c r="J94" s="333">
        <v>16.39</v>
      </c>
      <c r="K94" s="333">
        <v>57.36</v>
      </c>
    </row>
    <row r="95" spans="2:11" ht="38.25" x14ac:dyDescent="0.25">
      <c r="B95" s="362" t="s">
        <v>171</v>
      </c>
      <c r="C95" s="330" t="s">
        <v>163</v>
      </c>
      <c r="D95" s="362" t="s">
        <v>31</v>
      </c>
      <c r="E95" s="362" t="s">
        <v>47</v>
      </c>
      <c r="F95" s="470" t="s">
        <v>172</v>
      </c>
      <c r="G95" s="470"/>
      <c r="H95" s="331" t="s">
        <v>32</v>
      </c>
      <c r="I95" s="332">
        <v>3.5</v>
      </c>
      <c r="J95" s="333">
        <v>11.67</v>
      </c>
      <c r="K95" s="333">
        <v>40.840000000000003</v>
      </c>
    </row>
    <row r="96" spans="2:11" x14ac:dyDescent="0.25">
      <c r="B96" s="361"/>
      <c r="C96" s="361"/>
      <c r="D96" s="361"/>
      <c r="E96" s="361"/>
      <c r="F96" s="361"/>
      <c r="G96" s="334"/>
      <c r="H96" s="361"/>
      <c r="I96" s="334"/>
      <c r="J96" s="361"/>
      <c r="K96" s="334"/>
    </row>
    <row r="97" spans="2:11" ht="13.5" thickBot="1" x14ac:dyDescent="0.3">
      <c r="B97" s="361"/>
      <c r="C97" s="361"/>
      <c r="D97" s="361"/>
      <c r="E97" s="361"/>
      <c r="F97" s="361"/>
      <c r="G97" s="334"/>
      <c r="H97" s="361"/>
      <c r="I97" s="464"/>
      <c r="J97" s="464"/>
      <c r="K97" s="334"/>
    </row>
    <row r="98" spans="2:11" ht="13.5" thickTop="1" x14ac:dyDescent="0.25">
      <c r="B98" s="335"/>
      <c r="C98" s="335"/>
      <c r="D98" s="335"/>
      <c r="E98" s="335"/>
      <c r="F98" s="335"/>
      <c r="G98" s="335"/>
      <c r="H98" s="335"/>
      <c r="I98" s="335"/>
      <c r="J98" s="335"/>
      <c r="K98" s="335"/>
    </row>
    <row r="99" spans="2:11" ht="30" x14ac:dyDescent="0.25">
      <c r="B99" s="363" t="s">
        <v>702</v>
      </c>
      <c r="C99" s="320" t="s">
        <v>0</v>
      </c>
      <c r="D99" s="363" t="s">
        <v>166</v>
      </c>
      <c r="E99" s="363" t="s">
        <v>83</v>
      </c>
      <c r="F99" s="471" t="s">
        <v>1</v>
      </c>
      <c r="G99" s="471"/>
      <c r="H99" s="321" t="s">
        <v>3</v>
      </c>
      <c r="I99" s="320" t="s">
        <v>167</v>
      </c>
      <c r="J99" s="320" t="s">
        <v>168</v>
      </c>
      <c r="K99" s="320" t="s">
        <v>4</v>
      </c>
    </row>
    <row r="100" spans="2:11" ht="38.25" x14ac:dyDescent="0.25">
      <c r="B100" s="364" t="s">
        <v>7</v>
      </c>
      <c r="C100" s="322" t="s">
        <v>720</v>
      </c>
      <c r="D100" s="364" t="s">
        <v>213</v>
      </c>
      <c r="E100" s="364" t="s">
        <v>721</v>
      </c>
      <c r="F100" s="468">
        <v>40.020000000000003</v>
      </c>
      <c r="G100" s="468"/>
      <c r="H100" s="323" t="s">
        <v>22</v>
      </c>
      <c r="I100" s="324">
        <v>1</v>
      </c>
      <c r="J100" s="325">
        <v>227.47</v>
      </c>
      <c r="K100" s="325">
        <v>227.47</v>
      </c>
    </row>
    <row r="101" spans="2:11" ht="38.25" x14ac:dyDescent="0.25">
      <c r="B101" s="362" t="s">
        <v>171</v>
      </c>
      <c r="C101" s="330" t="s">
        <v>687</v>
      </c>
      <c r="D101" s="362" t="s">
        <v>213</v>
      </c>
      <c r="E101" s="362" t="s">
        <v>688</v>
      </c>
      <c r="F101" s="470" t="s">
        <v>172</v>
      </c>
      <c r="G101" s="470"/>
      <c r="H101" s="331" t="s">
        <v>32</v>
      </c>
      <c r="I101" s="332">
        <v>0.5</v>
      </c>
      <c r="J101" s="333">
        <v>25.22</v>
      </c>
      <c r="K101" s="333">
        <v>12.61</v>
      </c>
    </row>
    <row r="102" spans="2:11" ht="38.25" x14ac:dyDescent="0.25">
      <c r="B102" s="362" t="s">
        <v>171</v>
      </c>
      <c r="C102" s="330" t="s">
        <v>689</v>
      </c>
      <c r="D102" s="362" t="s">
        <v>213</v>
      </c>
      <c r="E102" s="362" t="s">
        <v>690</v>
      </c>
      <c r="F102" s="470" t="s">
        <v>172</v>
      </c>
      <c r="G102" s="470"/>
      <c r="H102" s="331" t="s">
        <v>32</v>
      </c>
      <c r="I102" s="332">
        <v>0.5</v>
      </c>
      <c r="J102" s="333">
        <v>16.739999999999998</v>
      </c>
      <c r="K102" s="333">
        <v>8.3699999999999992</v>
      </c>
    </row>
    <row r="103" spans="2:11" ht="38.25" x14ac:dyDescent="0.25">
      <c r="B103" s="362" t="s">
        <v>171</v>
      </c>
      <c r="C103" s="330" t="s">
        <v>763</v>
      </c>
      <c r="D103" s="362" t="s">
        <v>213</v>
      </c>
      <c r="E103" s="362" t="s">
        <v>764</v>
      </c>
      <c r="F103" s="470" t="s">
        <v>174</v>
      </c>
      <c r="G103" s="470"/>
      <c r="H103" s="331" t="s">
        <v>22</v>
      </c>
      <c r="I103" s="332">
        <v>1</v>
      </c>
      <c r="J103" s="333">
        <v>206.49</v>
      </c>
      <c r="K103" s="333">
        <v>206.49</v>
      </c>
    </row>
    <row r="104" spans="2:11" x14ac:dyDescent="0.25">
      <c r="B104" s="361"/>
      <c r="C104" s="361"/>
      <c r="D104" s="361"/>
      <c r="E104" s="361"/>
      <c r="F104" s="361"/>
      <c r="G104" s="334"/>
      <c r="H104" s="361"/>
      <c r="I104" s="334"/>
      <c r="J104" s="361"/>
      <c r="K104" s="334"/>
    </row>
    <row r="105" spans="2:11" ht="13.5" thickBot="1" x14ac:dyDescent="0.3">
      <c r="B105" s="361"/>
      <c r="C105" s="361"/>
      <c r="D105" s="361"/>
      <c r="E105" s="361"/>
      <c r="F105" s="361"/>
      <c r="G105" s="334"/>
      <c r="H105" s="361"/>
      <c r="I105" s="464"/>
      <c r="J105" s="464"/>
      <c r="K105" s="334"/>
    </row>
    <row r="106" spans="2:11" ht="13.5" thickTop="1" x14ac:dyDescent="0.25">
      <c r="B106" s="335"/>
      <c r="C106" s="335"/>
      <c r="D106" s="335"/>
      <c r="E106" s="335"/>
      <c r="F106" s="335"/>
      <c r="G106" s="335"/>
      <c r="H106" s="335"/>
      <c r="I106" s="335"/>
      <c r="J106" s="335"/>
      <c r="K106" s="335"/>
    </row>
    <row r="107" spans="2:11" ht="30" x14ac:dyDescent="0.25">
      <c r="B107" s="363" t="s">
        <v>703</v>
      </c>
      <c r="C107" s="320" t="s">
        <v>0</v>
      </c>
      <c r="D107" s="363" t="s">
        <v>166</v>
      </c>
      <c r="E107" s="363" t="s">
        <v>83</v>
      </c>
      <c r="F107" s="471" t="s">
        <v>1</v>
      </c>
      <c r="G107" s="471"/>
      <c r="H107" s="321" t="s">
        <v>3</v>
      </c>
      <c r="I107" s="320" t="s">
        <v>167</v>
      </c>
      <c r="J107" s="320" t="s">
        <v>168</v>
      </c>
      <c r="K107" s="320" t="s">
        <v>4</v>
      </c>
    </row>
    <row r="108" spans="2:11" ht="27.95" customHeight="1" x14ac:dyDescent="0.25">
      <c r="B108" s="364" t="s">
        <v>7</v>
      </c>
      <c r="C108" s="322" t="s">
        <v>722</v>
      </c>
      <c r="D108" s="364" t="s">
        <v>165</v>
      </c>
      <c r="E108" s="364" t="s">
        <v>723</v>
      </c>
      <c r="F108" s="468" t="s">
        <v>765</v>
      </c>
      <c r="G108" s="468"/>
      <c r="H108" s="323" t="s">
        <v>193</v>
      </c>
      <c r="I108" s="324">
        <v>1</v>
      </c>
      <c r="J108" s="325">
        <v>14300.8</v>
      </c>
      <c r="K108" s="325">
        <v>14300.8</v>
      </c>
    </row>
    <row r="109" spans="2:11" ht="38.25" x14ac:dyDescent="0.25">
      <c r="B109" s="365" t="s">
        <v>170</v>
      </c>
      <c r="C109" s="326" t="s">
        <v>679</v>
      </c>
      <c r="D109" s="365" t="s">
        <v>165</v>
      </c>
      <c r="E109" s="365" t="s">
        <v>680</v>
      </c>
      <c r="F109" s="469" t="s">
        <v>681</v>
      </c>
      <c r="G109" s="469"/>
      <c r="H109" s="327" t="s">
        <v>682</v>
      </c>
      <c r="I109" s="328">
        <v>4</v>
      </c>
      <c r="J109" s="329">
        <v>3.63</v>
      </c>
      <c r="K109" s="329">
        <v>14.52</v>
      </c>
    </row>
    <row r="110" spans="2:11" ht="38.25" x14ac:dyDescent="0.25">
      <c r="B110" s="365" t="s">
        <v>170</v>
      </c>
      <c r="C110" s="326" t="s">
        <v>684</v>
      </c>
      <c r="D110" s="365" t="s">
        <v>165</v>
      </c>
      <c r="E110" s="365" t="s">
        <v>685</v>
      </c>
      <c r="F110" s="469" t="s">
        <v>681</v>
      </c>
      <c r="G110" s="469"/>
      <c r="H110" s="327" t="s">
        <v>682</v>
      </c>
      <c r="I110" s="328">
        <v>4</v>
      </c>
      <c r="J110" s="329">
        <v>3.51</v>
      </c>
      <c r="K110" s="329">
        <v>14.04</v>
      </c>
    </row>
    <row r="111" spans="2:11" ht="25.5" x14ac:dyDescent="0.25">
      <c r="B111" s="362" t="s">
        <v>171</v>
      </c>
      <c r="C111" s="330" t="s">
        <v>766</v>
      </c>
      <c r="D111" s="362" t="s">
        <v>165</v>
      </c>
      <c r="E111" s="362" t="s">
        <v>767</v>
      </c>
      <c r="F111" s="470" t="s">
        <v>174</v>
      </c>
      <c r="G111" s="470"/>
      <c r="H111" s="331" t="s">
        <v>193</v>
      </c>
      <c r="I111" s="332">
        <v>1</v>
      </c>
      <c r="J111" s="333">
        <v>14160</v>
      </c>
      <c r="K111" s="333">
        <v>14160</v>
      </c>
    </row>
    <row r="112" spans="2:11" ht="38.25" x14ac:dyDescent="0.25">
      <c r="B112" s="362" t="s">
        <v>171</v>
      </c>
      <c r="C112" s="330" t="s">
        <v>190</v>
      </c>
      <c r="D112" s="362" t="s">
        <v>31</v>
      </c>
      <c r="E112" s="362" t="s">
        <v>686</v>
      </c>
      <c r="F112" s="470" t="s">
        <v>172</v>
      </c>
      <c r="G112" s="470"/>
      <c r="H112" s="331" t="s">
        <v>32</v>
      </c>
      <c r="I112" s="332">
        <v>4</v>
      </c>
      <c r="J112" s="333">
        <v>16.39</v>
      </c>
      <c r="K112" s="333">
        <v>65.56</v>
      </c>
    </row>
    <row r="113" spans="2:11" ht="38.25" x14ac:dyDescent="0.25">
      <c r="B113" s="362" t="s">
        <v>171</v>
      </c>
      <c r="C113" s="330" t="s">
        <v>163</v>
      </c>
      <c r="D113" s="362" t="s">
        <v>31</v>
      </c>
      <c r="E113" s="362" t="s">
        <v>47</v>
      </c>
      <c r="F113" s="470" t="s">
        <v>172</v>
      </c>
      <c r="G113" s="470"/>
      <c r="H113" s="331" t="s">
        <v>32</v>
      </c>
      <c r="I113" s="332">
        <v>4</v>
      </c>
      <c r="J113" s="333">
        <v>11.67</v>
      </c>
      <c r="K113" s="333">
        <v>46.68</v>
      </c>
    </row>
    <row r="114" spans="2:11" x14ac:dyDescent="0.25">
      <c r="B114" s="361"/>
      <c r="C114" s="361"/>
      <c r="D114" s="361"/>
      <c r="E114" s="361"/>
      <c r="F114" s="361"/>
      <c r="G114" s="334"/>
      <c r="H114" s="361"/>
      <c r="I114" s="334"/>
      <c r="J114" s="361"/>
      <c r="K114" s="334"/>
    </row>
    <row r="115" spans="2:11" ht="13.5" thickBot="1" x14ac:dyDescent="0.3">
      <c r="B115" s="361"/>
      <c r="C115" s="361"/>
      <c r="D115" s="361"/>
      <c r="E115" s="361"/>
      <c r="F115" s="361"/>
      <c r="G115" s="334"/>
      <c r="H115" s="361"/>
      <c r="I115" s="464"/>
      <c r="J115" s="464"/>
      <c r="K115" s="334"/>
    </row>
    <row r="116" spans="2:11" ht="13.5" thickTop="1" x14ac:dyDescent="0.25">
      <c r="B116" s="335"/>
      <c r="C116" s="335"/>
      <c r="D116" s="335"/>
      <c r="E116" s="335"/>
      <c r="F116" s="335"/>
      <c r="G116" s="335"/>
      <c r="H116" s="335"/>
      <c r="I116" s="335"/>
      <c r="J116" s="335"/>
      <c r="K116" s="335"/>
    </row>
    <row r="117" spans="2:11" ht="30" x14ac:dyDescent="0.25">
      <c r="B117" s="363" t="s">
        <v>704</v>
      </c>
      <c r="C117" s="320" t="s">
        <v>0</v>
      </c>
      <c r="D117" s="363" t="s">
        <v>166</v>
      </c>
      <c r="E117" s="363" t="s">
        <v>83</v>
      </c>
      <c r="F117" s="471" t="s">
        <v>1</v>
      </c>
      <c r="G117" s="471"/>
      <c r="H117" s="321" t="s">
        <v>3</v>
      </c>
      <c r="I117" s="320" t="s">
        <v>167</v>
      </c>
      <c r="J117" s="320" t="s">
        <v>168</v>
      </c>
      <c r="K117" s="320" t="s">
        <v>4</v>
      </c>
    </row>
    <row r="118" spans="2:11" ht="56.1" customHeight="1" x14ac:dyDescent="0.25">
      <c r="B118" s="364" t="s">
        <v>7</v>
      </c>
      <c r="C118" s="322" t="s">
        <v>724</v>
      </c>
      <c r="D118" s="364" t="s">
        <v>123</v>
      </c>
      <c r="E118" s="364" t="s">
        <v>725</v>
      </c>
      <c r="F118" s="468" t="s">
        <v>691</v>
      </c>
      <c r="G118" s="468"/>
      <c r="H118" s="323" t="s">
        <v>22</v>
      </c>
      <c r="I118" s="324">
        <v>1</v>
      </c>
      <c r="J118" s="325">
        <v>68748.52</v>
      </c>
      <c r="K118" s="325">
        <v>68748.52</v>
      </c>
    </row>
    <row r="119" spans="2:11" ht="27.95" customHeight="1" x14ac:dyDescent="0.25">
      <c r="B119" s="365" t="s">
        <v>170</v>
      </c>
      <c r="C119" s="326" t="s">
        <v>186</v>
      </c>
      <c r="D119" s="365" t="s">
        <v>31</v>
      </c>
      <c r="E119" s="365" t="s">
        <v>187</v>
      </c>
      <c r="F119" s="469" t="s">
        <v>169</v>
      </c>
      <c r="G119" s="469"/>
      <c r="H119" s="327" t="s">
        <v>32</v>
      </c>
      <c r="I119" s="328">
        <v>2</v>
      </c>
      <c r="J119" s="329">
        <v>22.58</v>
      </c>
      <c r="K119" s="329">
        <v>45.16</v>
      </c>
    </row>
    <row r="120" spans="2:11" ht="27.95" customHeight="1" x14ac:dyDescent="0.25">
      <c r="B120" s="365" t="s">
        <v>170</v>
      </c>
      <c r="C120" s="326" t="s">
        <v>184</v>
      </c>
      <c r="D120" s="365" t="s">
        <v>31</v>
      </c>
      <c r="E120" s="365" t="s">
        <v>185</v>
      </c>
      <c r="F120" s="469" t="s">
        <v>169</v>
      </c>
      <c r="G120" s="469"/>
      <c r="H120" s="327" t="s">
        <v>32</v>
      </c>
      <c r="I120" s="328">
        <v>2</v>
      </c>
      <c r="J120" s="329">
        <v>18.48</v>
      </c>
      <c r="K120" s="329">
        <v>36.96</v>
      </c>
    </row>
    <row r="121" spans="2:11" ht="38.25" x14ac:dyDescent="0.25">
      <c r="B121" s="362" t="s">
        <v>171</v>
      </c>
      <c r="C121" s="330" t="s">
        <v>768</v>
      </c>
      <c r="D121" s="362" t="s">
        <v>31</v>
      </c>
      <c r="E121" s="362" t="s">
        <v>769</v>
      </c>
      <c r="F121" s="470" t="s">
        <v>174</v>
      </c>
      <c r="G121" s="470"/>
      <c r="H121" s="331" t="s">
        <v>22</v>
      </c>
      <c r="I121" s="332">
        <v>1</v>
      </c>
      <c r="J121" s="333">
        <v>68666.399999999994</v>
      </c>
      <c r="K121" s="333">
        <v>68666.399999999994</v>
      </c>
    </row>
    <row r="122" spans="2:11" x14ac:dyDescent="0.25">
      <c r="B122" s="361"/>
      <c r="C122" s="361"/>
      <c r="D122" s="361"/>
      <c r="E122" s="361"/>
      <c r="F122" s="361"/>
      <c r="G122" s="334"/>
      <c r="H122" s="361"/>
      <c r="I122" s="334"/>
      <c r="J122" s="361"/>
      <c r="K122" s="334"/>
    </row>
    <row r="123" spans="2:11" ht="13.5" thickBot="1" x14ac:dyDescent="0.3">
      <c r="B123" s="361"/>
      <c r="C123" s="361"/>
      <c r="D123" s="361"/>
      <c r="E123" s="361"/>
      <c r="F123" s="361"/>
      <c r="G123" s="334"/>
      <c r="H123" s="361"/>
      <c r="I123" s="464"/>
      <c r="J123" s="464"/>
      <c r="K123" s="334"/>
    </row>
    <row r="124" spans="2:11" ht="13.5" thickTop="1" x14ac:dyDescent="0.25">
      <c r="B124" s="335"/>
      <c r="C124" s="335"/>
      <c r="D124" s="335"/>
      <c r="E124" s="335"/>
      <c r="F124" s="335"/>
      <c r="G124" s="335"/>
      <c r="H124" s="335"/>
      <c r="I124" s="335"/>
      <c r="J124" s="335"/>
      <c r="K124" s="335"/>
    </row>
    <row r="125" spans="2:11" ht="30" x14ac:dyDescent="0.25">
      <c r="B125" s="363" t="s">
        <v>705</v>
      </c>
      <c r="C125" s="320" t="s">
        <v>0</v>
      </c>
      <c r="D125" s="363" t="s">
        <v>166</v>
      </c>
      <c r="E125" s="363" t="s">
        <v>83</v>
      </c>
      <c r="F125" s="471" t="s">
        <v>1</v>
      </c>
      <c r="G125" s="471"/>
      <c r="H125" s="321" t="s">
        <v>3</v>
      </c>
      <c r="I125" s="320" t="s">
        <v>167</v>
      </c>
      <c r="J125" s="320" t="s">
        <v>168</v>
      </c>
      <c r="K125" s="320" t="s">
        <v>4</v>
      </c>
    </row>
    <row r="126" spans="2:11" ht="42" customHeight="1" x14ac:dyDescent="0.25">
      <c r="B126" s="364" t="s">
        <v>7</v>
      </c>
      <c r="C126" s="322" t="s">
        <v>726</v>
      </c>
      <c r="D126" s="364" t="s">
        <v>165</v>
      </c>
      <c r="E126" s="364" t="s">
        <v>727</v>
      </c>
      <c r="F126" s="468" t="s">
        <v>683</v>
      </c>
      <c r="G126" s="468"/>
      <c r="H126" s="323" t="s">
        <v>193</v>
      </c>
      <c r="I126" s="324">
        <v>1</v>
      </c>
      <c r="J126" s="325">
        <v>3471.28</v>
      </c>
      <c r="K126" s="325">
        <v>3471.28</v>
      </c>
    </row>
    <row r="127" spans="2:11" ht="38.25" x14ac:dyDescent="0.25">
      <c r="B127" s="365" t="s">
        <v>170</v>
      </c>
      <c r="C127" s="326" t="s">
        <v>679</v>
      </c>
      <c r="D127" s="365" t="s">
        <v>165</v>
      </c>
      <c r="E127" s="365" t="s">
        <v>680</v>
      </c>
      <c r="F127" s="469" t="s">
        <v>681</v>
      </c>
      <c r="G127" s="469"/>
      <c r="H127" s="327" t="s">
        <v>682</v>
      </c>
      <c r="I127" s="328">
        <v>3</v>
      </c>
      <c r="J127" s="329">
        <v>3.63</v>
      </c>
      <c r="K127" s="329">
        <v>10.89</v>
      </c>
    </row>
    <row r="128" spans="2:11" ht="38.25" x14ac:dyDescent="0.25">
      <c r="B128" s="365" t="s">
        <v>170</v>
      </c>
      <c r="C128" s="326" t="s">
        <v>684</v>
      </c>
      <c r="D128" s="365" t="s">
        <v>165</v>
      </c>
      <c r="E128" s="365" t="s">
        <v>685</v>
      </c>
      <c r="F128" s="469" t="s">
        <v>681</v>
      </c>
      <c r="G128" s="469"/>
      <c r="H128" s="327" t="s">
        <v>682</v>
      </c>
      <c r="I128" s="328">
        <v>3</v>
      </c>
      <c r="J128" s="329">
        <v>3.51</v>
      </c>
      <c r="K128" s="329">
        <v>10.53</v>
      </c>
    </row>
    <row r="129" spans="2:11" ht="51" x14ac:dyDescent="0.25">
      <c r="B129" s="362" t="s">
        <v>171</v>
      </c>
      <c r="C129" s="330" t="s">
        <v>770</v>
      </c>
      <c r="D129" s="362" t="s">
        <v>165</v>
      </c>
      <c r="E129" s="362" t="s">
        <v>727</v>
      </c>
      <c r="F129" s="470" t="s">
        <v>174</v>
      </c>
      <c r="G129" s="470"/>
      <c r="H129" s="331" t="s">
        <v>193</v>
      </c>
      <c r="I129" s="332">
        <v>1</v>
      </c>
      <c r="J129" s="333">
        <v>3365.68</v>
      </c>
      <c r="K129" s="333">
        <v>3365.68</v>
      </c>
    </row>
    <row r="130" spans="2:11" ht="38.25" x14ac:dyDescent="0.25">
      <c r="B130" s="362" t="s">
        <v>171</v>
      </c>
      <c r="C130" s="330" t="s">
        <v>190</v>
      </c>
      <c r="D130" s="362" t="s">
        <v>31</v>
      </c>
      <c r="E130" s="362" t="s">
        <v>686</v>
      </c>
      <c r="F130" s="470" t="s">
        <v>172</v>
      </c>
      <c r="G130" s="470"/>
      <c r="H130" s="331" t="s">
        <v>32</v>
      </c>
      <c r="I130" s="332">
        <v>3</v>
      </c>
      <c r="J130" s="333">
        <v>16.39</v>
      </c>
      <c r="K130" s="333">
        <v>49.17</v>
      </c>
    </row>
    <row r="131" spans="2:11" ht="38.25" x14ac:dyDescent="0.25">
      <c r="B131" s="362" t="s">
        <v>171</v>
      </c>
      <c r="C131" s="330" t="s">
        <v>163</v>
      </c>
      <c r="D131" s="362" t="s">
        <v>31</v>
      </c>
      <c r="E131" s="362" t="s">
        <v>47</v>
      </c>
      <c r="F131" s="470" t="s">
        <v>172</v>
      </c>
      <c r="G131" s="470"/>
      <c r="H131" s="331" t="s">
        <v>32</v>
      </c>
      <c r="I131" s="332">
        <v>3</v>
      </c>
      <c r="J131" s="333">
        <v>11.67</v>
      </c>
      <c r="K131" s="333">
        <v>35.01</v>
      </c>
    </row>
    <row r="132" spans="2:11" x14ac:dyDescent="0.25">
      <c r="B132" s="361"/>
      <c r="C132" s="361"/>
      <c r="D132" s="361"/>
      <c r="E132" s="361"/>
      <c r="F132" s="361"/>
      <c r="G132" s="334"/>
      <c r="H132" s="361"/>
      <c r="I132" s="334"/>
      <c r="J132" s="361"/>
      <c r="K132" s="334"/>
    </row>
    <row r="133" spans="2:11" ht="13.5" thickBot="1" x14ac:dyDescent="0.3">
      <c r="B133" s="361"/>
      <c r="C133" s="361"/>
      <c r="D133" s="361"/>
      <c r="E133" s="361"/>
      <c r="F133" s="361"/>
      <c r="G133" s="334"/>
      <c r="H133" s="361"/>
      <c r="I133" s="464"/>
      <c r="J133" s="464"/>
      <c r="K133" s="334"/>
    </row>
    <row r="134" spans="2:11" ht="13.5" thickTop="1" x14ac:dyDescent="0.25">
      <c r="B134" s="335"/>
      <c r="C134" s="335"/>
      <c r="D134" s="335"/>
      <c r="E134" s="335"/>
      <c r="F134" s="335"/>
      <c r="G134" s="335"/>
      <c r="H134" s="335"/>
      <c r="I134" s="335"/>
      <c r="J134" s="335"/>
      <c r="K134" s="335"/>
    </row>
    <row r="135" spans="2:11" ht="30" x14ac:dyDescent="0.25">
      <c r="B135" s="363" t="s">
        <v>706</v>
      </c>
      <c r="C135" s="320" t="s">
        <v>0</v>
      </c>
      <c r="D135" s="363" t="s">
        <v>166</v>
      </c>
      <c r="E135" s="363" t="s">
        <v>83</v>
      </c>
      <c r="F135" s="471" t="s">
        <v>1</v>
      </c>
      <c r="G135" s="471"/>
      <c r="H135" s="321" t="s">
        <v>3</v>
      </c>
      <c r="I135" s="320" t="s">
        <v>167</v>
      </c>
      <c r="J135" s="320" t="s">
        <v>168</v>
      </c>
      <c r="K135" s="320" t="s">
        <v>4</v>
      </c>
    </row>
    <row r="136" spans="2:11" ht="38.25" x14ac:dyDescent="0.25">
      <c r="B136" s="364" t="s">
        <v>7</v>
      </c>
      <c r="C136" s="322" t="s">
        <v>728</v>
      </c>
      <c r="D136" s="364" t="s">
        <v>664</v>
      </c>
      <c r="E136" s="364" t="s">
        <v>729</v>
      </c>
      <c r="F136" s="468" t="s">
        <v>128</v>
      </c>
      <c r="G136" s="468"/>
      <c r="H136" s="323" t="s">
        <v>665</v>
      </c>
      <c r="I136" s="324">
        <v>1</v>
      </c>
      <c r="J136" s="325">
        <v>148.80000000000001</v>
      </c>
      <c r="K136" s="325">
        <v>148.80000000000001</v>
      </c>
    </row>
    <row r="137" spans="2:11" ht="38.25" x14ac:dyDescent="0.25">
      <c r="B137" s="365" t="s">
        <v>170</v>
      </c>
      <c r="C137" s="326" t="s">
        <v>672</v>
      </c>
      <c r="D137" s="365" t="s">
        <v>664</v>
      </c>
      <c r="E137" s="365" t="s">
        <v>673</v>
      </c>
      <c r="F137" s="469" t="s">
        <v>128</v>
      </c>
      <c r="G137" s="469"/>
      <c r="H137" s="327" t="s">
        <v>674</v>
      </c>
      <c r="I137" s="328">
        <v>0.14666670000000001</v>
      </c>
      <c r="J137" s="329">
        <v>20.440000000000001</v>
      </c>
      <c r="K137" s="329">
        <v>2.99</v>
      </c>
    </row>
    <row r="138" spans="2:11" ht="38.25" x14ac:dyDescent="0.25">
      <c r="B138" s="365" t="s">
        <v>170</v>
      </c>
      <c r="C138" s="326" t="s">
        <v>675</v>
      </c>
      <c r="D138" s="365" t="s">
        <v>664</v>
      </c>
      <c r="E138" s="365" t="s">
        <v>187</v>
      </c>
      <c r="F138" s="469" t="s">
        <v>128</v>
      </c>
      <c r="G138" s="469"/>
      <c r="H138" s="327" t="s">
        <v>674</v>
      </c>
      <c r="I138" s="328">
        <v>9.7777799999999998E-2</v>
      </c>
      <c r="J138" s="329">
        <v>25.49</v>
      </c>
      <c r="K138" s="329">
        <v>2.4900000000000002</v>
      </c>
    </row>
    <row r="139" spans="2:11" ht="38.25" x14ac:dyDescent="0.25">
      <c r="B139" s="362" t="s">
        <v>171</v>
      </c>
      <c r="C139" s="330" t="s">
        <v>771</v>
      </c>
      <c r="D139" s="362" t="s">
        <v>664</v>
      </c>
      <c r="E139" s="362" t="s">
        <v>772</v>
      </c>
      <c r="F139" s="470" t="s">
        <v>174</v>
      </c>
      <c r="G139" s="470"/>
      <c r="H139" s="331" t="s">
        <v>665</v>
      </c>
      <c r="I139" s="332">
        <v>1.02</v>
      </c>
      <c r="J139" s="333">
        <v>140.5</v>
      </c>
      <c r="K139" s="333">
        <v>143.31</v>
      </c>
    </row>
    <row r="140" spans="2:11" ht="25.5" x14ac:dyDescent="0.25">
      <c r="B140" s="362" t="s">
        <v>171</v>
      </c>
      <c r="C140" s="330" t="s">
        <v>676</v>
      </c>
      <c r="D140" s="362" t="s">
        <v>664</v>
      </c>
      <c r="E140" s="362" t="s">
        <v>677</v>
      </c>
      <c r="F140" s="470" t="s">
        <v>174</v>
      </c>
      <c r="G140" s="470"/>
      <c r="H140" s="331" t="s">
        <v>665</v>
      </c>
      <c r="I140" s="332">
        <v>5.5E-2</v>
      </c>
      <c r="J140" s="333">
        <v>0.34</v>
      </c>
      <c r="K140" s="333">
        <v>0.01</v>
      </c>
    </row>
    <row r="141" spans="2:11" x14ac:dyDescent="0.25">
      <c r="B141" s="361"/>
      <c r="C141" s="361"/>
      <c r="D141" s="361"/>
      <c r="E141" s="361"/>
      <c r="F141" s="361"/>
      <c r="G141" s="334"/>
      <c r="H141" s="361"/>
      <c r="I141" s="334"/>
      <c r="J141" s="361"/>
      <c r="K141" s="334"/>
    </row>
    <row r="142" spans="2:11" ht="13.5" thickBot="1" x14ac:dyDescent="0.3">
      <c r="B142" s="361"/>
      <c r="C142" s="361"/>
      <c r="D142" s="361"/>
      <c r="E142" s="361"/>
      <c r="F142" s="361"/>
      <c r="G142" s="334"/>
      <c r="H142" s="361"/>
      <c r="I142" s="464"/>
      <c r="J142" s="464"/>
      <c r="K142" s="334"/>
    </row>
    <row r="143" spans="2:11" ht="13.5" thickTop="1" x14ac:dyDescent="0.25">
      <c r="B143" s="335"/>
      <c r="C143" s="335"/>
      <c r="D143" s="335"/>
      <c r="E143" s="335"/>
      <c r="F143" s="335"/>
      <c r="G143" s="335"/>
      <c r="H143" s="335"/>
      <c r="I143" s="335"/>
      <c r="J143" s="335"/>
      <c r="K143" s="335"/>
    </row>
    <row r="144" spans="2:11" ht="30" x14ac:dyDescent="0.25">
      <c r="B144" s="363" t="s">
        <v>204</v>
      </c>
      <c r="C144" s="320" t="s">
        <v>0</v>
      </c>
      <c r="D144" s="363" t="s">
        <v>166</v>
      </c>
      <c r="E144" s="363" t="s">
        <v>83</v>
      </c>
      <c r="F144" s="471" t="s">
        <v>1</v>
      </c>
      <c r="G144" s="471"/>
      <c r="H144" s="321" t="s">
        <v>3</v>
      </c>
      <c r="I144" s="320" t="s">
        <v>167</v>
      </c>
      <c r="J144" s="320" t="s">
        <v>168</v>
      </c>
      <c r="K144" s="320" t="s">
        <v>4</v>
      </c>
    </row>
    <row r="145" spans="2:11" ht="42" customHeight="1" x14ac:dyDescent="0.25">
      <c r="B145" s="364" t="s">
        <v>7</v>
      </c>
      <c r="C145" s="322" t="s">
        <v>666</v>
      </c>
      <c r="D145" s="364" t="s">
        <v>31</v>
      </c>
      <c r="E145" s="364" t="s">
        <v>667</v>
      </c>
      <c r="F145" s="468" t="s">
        <v>183</v>
      </c>
      <c r="G145" s="468"/>
      <c r="H145" s="323" t="s">
        <v>35</v>
      </c>
      <c r="I145" s="324">
        <v>1</v>
      </c>
      <c r="J145" s="325">
        <v>20.84</v>
      </c>
      <c r="K145" s="325">
        <v>20.84</v>
      </c>
    </row>
    <row r="146" spans="2:11" ht="27.95" customHeight="1" x14ac:dyDescent="0.25">
      <c r="B146" s="365" t="s">
        <v>170</v>
      </c>
      <c r="C146" s="326" t="s">
        <v>184</v>
      </c>
      <c r="D146" s="365" t="s">
        <v>31</v>
      </c>
      <c r="E146" s="365" t="s">
        <v>185</v>
      </c>
      <c r="F146" s="469" t="s">
        <v>169</v>
      </c>
      <c r="G146" s="469"/>
      <c r="H146" s="327" t="s">
        <v>32</v>
      </c>
      <c r="I146" s="328">
        <v>0.1721</v>
      </c>
      <c r="J146" s="329">
        <v>18.48</v>
      </c>
      <c r="K146" s="329">
        <v>3.18</v>
      </c>
    </row>
    <row r="147" spans="2:11" ht="27.95" customHeight="1" x14ac:dyDescent="0.25">
      <c r="B147" s="365" t="s">
        <v>170</v>
      </c>
      <c r="C147" s="326" t="s">
        <v>186</v>
      </c>
      <c r="D147" s="365" t="s">
        <v>31</v>
      </c>
      <c r="E147" s="365" t="s">
        <v>187</v>
      </c>
      <c r="F147" s="469" t="s">
        <v>169</v>
      </c>
      <c r="G147" s="469"/>
      <c r="H147" s="327" t="s">
        <v>32</v>
      </c>
      <c r="I147" s="328">
        <v>0.1721</v>
      </c>
      <c r="J147" s="329">
        <v>22.58</v>
      </c>
      <c r="K147" s="329">
        <v>3.88</v>
      </c>
    </row>
    <row r="148" spans="2:11" ht="38.25" x14ac:dyDescent="0.25">
      <c r="B148" s="362" t="s">
        <v>171</v>
      </c>
      <c r="C148" s="330" t="s">
        <v>692</v>
      </c>
      <c r="D148" s="362" t="s">
        <v>31</v>
      </c>
      <c r="E148" s="362" t="s">
        <v>693</v>
      </c>
      <c r="F148" s="470" t="s">
        <v>174</v>
      </c>
      <c r="G148" s="470"/>
      <c r="H148" s="331" t="s">
        <v>35</v>
      </c>
      <c r="I148" s="332">
        <v>1.1000000000000001</v>
      </c>
      <c r="J148" s="333">
        <v>12.53</v>
      </c>
      <c r="K148" s="333">
        <v>13.78</v>
      </c>
    </row>
    <row r="149" spans="2:11" x14ac:dyDescent="0.25">
      <c r="B149" s="361"/>
      <c r="C149" s="361"/>
      <c r="D149" s="361"/>
      <c r="E149" s="361"/>
      <c r="F149" s="361"/>
      <c r="G149" s="334"/>
      <c r="H149" s="361"/>
      <c r="I149" s="334"/>
      <c r="J149" s="361"/>
      <c r="K149" s="334"/>
    </row>
    <row r="150" spans="2:11" ht="13.5" thickBot="1" x14ac:dyDescent="0.3">
      <c r="B150" s="361"/>
      <c r="C150" s="361"/>
      <c r="D150" s="361"/>
      <c r="E150" s="361"/>
      <c r="F150" s="361"/>
      <c r="G150" s="334"/>
      <c r="H150" s="361"/>
      <c r="I150" s="464"/>
      <c r="J150" s="464"/>
      <c r="K150" s="334"/>
    </row>
    <row r="151" spans="2:11" ht="13.5" thickTop="1" x14ac:dyDescent="0.25">
      <c r="B151" s="335"/>
      <c r="C151" s="335"/>
      <c r="D151" s="335"/>
      <c r="E151" s="335"/>
      <c r="F151" s="335"/>
      <c r="G151" s="335"/>
      <c r="H151" s="335"/>
      <c r="I151" s="335"/>
      <c r="J151" s="335"/>
      <c r="K151" s="335"/>
    </row>
    <row r="152" spans="2:11" ht="30" x14ac:dyDescent="0.25">
      <c r="B152" s="363" t="s">
        <v>1156</v>
      </c>
      <c r="C152" s="320" t="s">
        <v>0</v>
      </c>
      <c r="D152" s="363" t="s">
        <v>166</v>
      </c>
      <c r="E152" s="363" t="s">
        <v>83</v>
      </c>
      <c r="F152" s="471" t="s">
        <v>1</v>
      </c>
      <c r="G152" s="471"/>
      <c r="H152" s="321" t="s">
        <v>3</v>
      </c>
      <c r="I152" s="320" t="s">
        <v>167</v>
      </c>
      <c r="J152" s="320" t="s">
        <v>168</v>
      </c>
      <c r="K152" s="320" t="s">
        <v>4</v>
      </c>
    </row>
    <row r="153" spans="2:11" ht="27.95" customHeight="1" x14ac:dyDescent="0.25">
      <c r="B153" s="364" t="s">
        <v>7</v>
      </c>
      <c r="C153" s="322" t="s">
        <v>730</v>
      </c>
      <c r="D153" s="364" t="s">
        <v>165</v>
      </c>
      <c r="E153" s="364" t="s">
        <v>731</v>
      </c>
      <c r="F153" s="468" t="s">
        <v>773</v>
      </c>
      <c r="G153" s="468"/>
      <c r="H153" s="323" t="s">
        <v>193</v>
      </c>
      <c r="I153" s="324">
        <v>1</v>
      </c>
      <c r="J153" s="325">
        <v>475.15</v>
      </c>
      <c r="K153" s="325">
        <v>475.15</v>
      </c>
    </row>
    <row r="154" spans="2:11" ht="27.95" customHeight="1" x14ac:dyDescent="0.25">
      <c r="B154" s="365" t="s">
        <v>170</v>
      </c>
      <c r="C154" s="326" t="s">
        <v>774</v>
      </c>
      <c r="D154" s="365" t="s">
        <v>165</v>
      </c>
      <c r="E154" s="365" t="s">
        <v>775</v>
      </c>
      <c r="F154" s="469" t="s">
        <v>776</v>
      </c>
      <c r="G154" s="469"/>
      <c r="H154" s="327" t="s">
        <v>8</v>
      </c>
      <c r="I154" s="328">
        <v>0.109</v>
      </c>
      <c r="J154" s="329">
        <v>576.79999999999995</v>
      </c>
      <c r="K154" s="329">
        <v>62.87</v>
      </c>
    </row>
    <row r="155" spans="2:11" ht="27.95" customHeight="1" x14ac:dyDescent="0.25">
      <c r="B155" s="365" t="s">
        <v>170</v>
      </c>
      <c r="C155" s="326" t="s">
        <v>777</v>
      </c>
      <c r="D155" s="365" t="s">
        <v>165</v>
      </c>
      <c r="E155" s="365" t="s">
        <v>778</v>
      </c>
      <c r="F155" s="469" t="s">
        <v>779</v>
      </c>
      <c r="G155" s="469"/>
      <c r="H155" s="327" t="s">
        <v>2</v>
      </c>
      <c r="I155" s="328">
        <v>2.2400000000000002</v>
      </c>
      <c r="J155" s="329">
        <v>92.51</v>
      </c>
      <c r="K155" s="329">
        <v>207.22</v>
      </c>
    </row>
    <row r="156" spans="2:11" ht="27.95" customHeight="1" x14ac:dyDescent="0.25">
      <c r="B156" s="365" t="s">
        <v>170</v>
      </c>
      <c r="C156" s="326" t="s">
        <v>780</v>
      </c>
      <c r="D156" s="365" t="s">
        <v>165</v>
      </c>
      <c r="E156" s="365" t="s">
        <v>781</v>
      </c>
      <c r="F156" s="469" t="s">
        <v>782</v>
      </c>
      <c r="G156" s="469"/>
      <c r="H156" s="327" t="s">
        <v>2</v>
      </c>
      <c r="I156" s="328">
        <v>0.78</v>
      </c>
      <c r="J156" s="329">
        <v>85.59</v>
      </c>
      <c r="K156" s="329">
        <v>66.760000000000005</v>
      </c>
    </row>
    <row r="157" spans="2:11" ht="27.95" customHeight="1" x14ac:dyDescent="0.25">
      <c r="B157" s="365" t="s">
        <v>170</v>
      </c>
      <c r="C157" s="326" t="s">
        <v>783</v>
      </c>
      <c r="D157" s="365" t="s">
        <v>165</v>
      </c>
      <c r="E157" s="365" t="s">
        <v>784</v>
      </c>
      <c r="F157" s="469" t="s">
        <v>785</v>
      </c>
      <c r="G157" s="469"/>
      <c r="H157" s="327" t="s">
        <v>786</v>
      </c>
      <c r="I157" s="328">
        <v>3.2</v>
      </c>
      <c r="J157" s="329">
        <v>13.37</v>
      </c>
      <c r="K157" s="329">
        <v>42.78</v>
      </c>
    </row>
    <row r="158" spans="2:11" ht="38.25" x14ac:dyDescent="0.25">
      <c r="B158" s="365" t="s">
        <v>170</v>
      </c>
      <c r="C158" s="326" t="s">
        <v>787</v>
      </c>
      <c r="D158" s="365" t="s">
        <v>165</v>
      </c>
      <c r="E158" s="365" t="s">
        <v>788</v>
      </c>
      <c r="F158" s="469" t="s">
        <v>789</v>
      </c>
      <c r="G158" s="469"/>
      <c r="H158" s="327" t="s">
        <v>2</v>
      </c>
      <c r="I158" s="328">
        <v>1.92</v>
      </c>
      <c r="J158" s="329">
        <v>30.07</v>
      </c>
      <c r="K158" s="329">
        <v>57.73</v>
      </c>
    </row>
    <row r="159" spans="2:11" ht="27.95" customHeight="1" x14ac:dyDescent="0.25">
      <c r="B159" s="365" t="s">
        <v>170</v>
      </c>
      <c r="C159" s="326" t="s">
        <v>790</v>
      </c>
      <c r="D159" s="365" t="s">
        <v>165</v>
      </c>
      <c r="E159" s="365" t="s">
        <v>791</v>
      </c>
      <c r="F159" s="469" t="s">
        <v>792</v>
      </c>
      <c r="G159" s="469"/>
      <c r="H159" s="327" t="s">
        <v>8</v>
      </c>
      <c r="I159" s="328">
        <v>0.57599999999999996</v>
      </c>
      <c r="J159" s="329">
        <v>45.9</v>
      </c>
      <c r="K159" s="329">
        <v>26.43</v>
      </c>
    </row>
    <row r="160" spans="2:11" ht="27.95" customHeight="1" x14ac:dyDescent="0.25">
      <c r="B160" s="365" t="s">
        <v>170</v>
      </c>
      <c r="C160" s="326" t="s">
        <v>793</v>
      </c>
      <c r="D160" s="365" t="s">
        <v>165</v>
      </c>
      <c r="E160" s="365" t="s">
        <v>794</v>
      </c>
      <c r="F160" s="469" t="s">
        <v>694</v>
      </c>
      <c r="G160" s="469"/>
      <c r="H160" s="327" t="s">
        <v>2</v>
      </c>
      <c r="I160" s="328">
        <v>1.92</v>
      </c>
      <c r="J160" s="329">
        <v>5.92</v>
      </c>
      <c r="K160" s="329">
        <v>11.36</v>
      </c>
    </row>
    <row r="161" spans="2:11" x14ac:dyDescent="0.25">
      <c r="B161" s="361"/>
      <c r="C161" s="361"/>
      <c r="D161" s="361"/>
      <c r="E161" s="361"/>
      <c r="F161" s="361"/>
      <c r="G161" s="334"/>
      <c r="H161" s="361"/>
      <c r="I161" s="334"/>
      <c r="J161" s="361"/>
      <c r="K161" s="334"/>
    </row>
    <row r="162" spans="2:11" ht="13.5" thickBot="1" x14ac:dyDescent="0.3">
      <c r="B162" s="361"/>
      <c r="C162" s="361"/>
      <c r="D162" s="361"/>
      <c r="E162" s="361"/>
      <c r="F162" s="361"/>
      <c r="G162" s="334"/>
      <c r="H162" s="361"/>
      <c r="I162" s="464"/>
      <c r="J162" s="464"/>
      <c r="K162" s="334"/>
    </row>
    <row r="163" spans="2:11" ht="13.5" thickTop="1" x14ac:dyDescent="0.25">
      <c r="B163" s="335"/>
      <c r="C163" s="335"/>
      <c r="D163" s="335"/>
      <c r="E163" s="335"/>
      <c r="F163" s="335"/>
      <c r="G163" s="335"/>
      <c r="H163" s="335"/>
      <c r="I163" s="335"/>
      <c r="J163" s="335"/>
      <c r="K163" s="335"/>
    </row>
    <row r="164" spans="2:11" ht="30" x14ac:dyDescent="0.25">
      <c r="B164" s="363" t="s">
        <v>1157</v>
      </c>
      <c r="C164" s="320" t="s">
        <v>0</v>
      </c>
      <c r="D164" s="363" t="s">
        <v>166</v>
      </c>
      <c r="E164" s="363" t="s">
        <v>83</v>
      </c>
      <c r="F164" s="471" t="s">
        <v>1</v>
      </c>
      <c r="G164" s="471"/>
      <c r="H164" s="321" t="s">
        <v>3</v>
      </c>
      <c r="I164" s="320" t="s">
        <v>167</v>
      </c>
      <c r="J164" s="320" t="s">
        <v>168</v>
      </c>
      <c r="K164" s="320" t="s">
        <v>4</v>
      </c>
    </row>
    <row r="165" spans="2:11" ht="27.95" customHeight="1" x14ac:dyDescent="0.25">
      <c r="B165" s="364" t="s">
        <v>7</v>
      </c>
      <c r="C165" s="322" t="s">
        <v>732</v>
      </c>
      <c r="D165" s="364" t="s">
        <v>165</v>
      </c>
      <c r="E165" s="364" t="s">
        <v>733</v>
      </c>
      <c r="F165" s="468" t="s">
        <v>678</v>
      </c>
      <c r="G165" s="468"/>
      <c r="H165" s="323" t="s">
        <v>193</v>
      </c>
      <c r="I165" s="324">
        <v>1</v>
      </c>
      <c r="J165" s="325">
        <v>1374.95</v>
      </c>
      <c r="K165" s="325">
        <v>1374.95</v>
      </c>
    </row>
    <row r="166" spans="2:11" ht="38.25" x14ac:dyDescent="0.25">
      <c r="B166" s="365" t="s">
        <v>170</v>
      </c>
      <c r="C166" s="326" t="s">
        <v>684</v>
      </c>
      <c r="D166" s="365" t="s">
        <v>165</v>
      </c>
      <c r="E166" s="365" t="s">
        <v>685</v>
      </c>
      <c r="F166" s="469" t="s">
        <v>681</v>
      </c>
      <c r="G166" s="469"/>
      <c r="H166" s="327" t="s">
        <v>682</v>
      </c>
      <c r="I166" s="328">
        <v>2</v>
      </c>
      <c r="J166" s="329">
        <v>3.51</v>
      </c>
      <c r="K166" s="329">
        <v>7.02</v>
      </c>
    </row>
    <row r="167" spans="2:11" ht="38.25" x14ac:dyDescent="0.25">
      <c r="B167" s="365" t="s">
        <v>170</v>
      </c>
      <c r="C167" s="326" t="s">
        <v>679</v>
      </c>
      <c r="D167" s="365" t="s">
        <v>165</v>
      </c>
      <c r="E167" s="365" t="s">
        <v>680</v>
      </c>
      <c r="F167" s="469" t="s">
        <v>681</v>
      </c>
      <c r="G167" s="469"/>
      <c r="H167" s="327" t="s">
        <v>682</v>
      </c>
      <c r="I167" s="328">
        <v>2</v>
      </c>
      <c r="J167" s="329">
        <v>3.63</v>
      </c>
      <c r="K167" s="329">
        <v>7.26</v>
      </c>
    </row>
    <row r="168" spans="2:11" ht="14.1" customHeight="1" x14ac:dyDescent="0.25">
      <c r="B168" s="362" t="s">
        <v>171</v>
      </c>
      <c r="C168" s="330" t="s">
        <v>795</v>
      </c>
      <c r="D168" s="362" t="s">
        <v>165</v>
      </c>
      <c r="E168" s="362" t="s">
        <v>796</v>
      </c>
      <c r="F168" s="470" t="s">
        <v>174</v>
      </c>
      <c r="G168" s="470"/>
      <c r="H168" s="331" t="s">
        <v>193</v>
      </c>
      <c r="I168" s="332">
        <v>1</v>
      </c>
      <c r="J168" s="333">
        <v>1304.55</v>
      </c>
      <c r="K168" s="333">
        <v>1304.55</v>
      </c>
    </row>
    <row r="169" spans="2:11" ht="38.25" x14ac:dyDescent="0.25">
      <c r="B169" s="362" t="s">
        <v>171</v>
      </c>
      <c r="C169" s="330" t="s">
        <v>190</v>
      </c>
      <c r="D169" s="362" t="s">
        <v>31</v>
      </c>
      <c r="E169" s="362" t="s">
        <v>686</v>
      </c>
      <c r="F169" s="470" t="s">
        <v>172</v>
      </c>
      <c r="G169" s="470"/>
      <c r="H169" s="331" t="s">
        <v>32</v>
      </c>
      <c r="I169" s="332">
        <v>2</v>
      </c>
      <c r="J169" s="333">
        <v>16.39</v>
      </c>
      <c r="K169" s="333">
        <v>32.78</v>
      </c>
    </row>
    <row r="170" spans="2:11" ht="38.25" x14ac:dyDescent="0.25">
      <c r="B170" s="362" t="s">
        <v>171</v>
      </c>
      <c r="C170" s="330" t="s">
        <v>163</v>
      </c>
      <c r="D170" s="362" t="s">
        <v>31</v>
      </c>
      <c r="E170" s="362" t="s">
        <v>47</v>
      </c>
      <c r="F170" s="470" t="s">
        <v>172</v>
      </c>
      <c r="G170" s="470"/>
      <c r="H170" s="331" t="s">
        <v>32</v>
      </c>
      <c r="I170" s="332">
        <v>2</v>
      </c>
      <c r="J170" s="333">
        <v>11.67</v>
      </c>
      <c r="K170" s="333">
        <v>23.34</v>
      </c>
    </row>
    <row r="171" spans="2:11" x14ac:dyDescent="0.25">
      <c r="B171" s="361"/>
      <c r="C171" s="361"/>
      <c r="D171" s="361"/>
      <c r="E171" s="361"/>
      <c r="F171" s="361"/>
      <c r="G171" s="334"/>
      <c r="H171" s="361"/>
      <c r="I171" s="334"/>
      <c r="J171" s="361"/>
      <c r="K171" s="334"/>
    </row>
    <row r="172" spans="2:11" ht="13.5" thickBot="1" x14ac:dyDescent="0.3">
      <c r="B172" s="361"/>
      <c r="C172" s="361"/>
      <c r="D172" s="361"/>
      <c r="E172" s="361"/>
      <c r="F172" s="361"/>
      <c r="G172" s="334"/>
      <c r="H172" s="361"/>
      <c r="I172" s="464"/>
      <c r="J172" s="464"/>
      <c r="K172" s="334"/>
    </row>
    <row r="173" spans="2:11" ht="13.5" thickTop="1" x14ac:dyDescent="0.25">
      <c r="B173" s="335"/>
      <c r="C173" s="335"/>
      <c r="D173" s="335"/>
      <c r="E173" s="335"/>
      <c r="F173" s="335"/>
      <c r="G173" s="335"/>
      <c r="H173" s="335"/>
      <c r="I173" s="335"/>
      <c r="J173" s="335"/>
      <c r="K173" s="335"/>
    </row>
    <row r="174" spans="2:11" ht="30" x14ac:dyDescent="0.25">
      <c r="B174" s="363" t="s">
        <v>1158</v>
      </c>
      <c r="C174" s="320" t="s">
        <v>0</v>
      </c>
      <c r="D174" s="363" t="s">
        <v>166</v>
      </c>
      <c r="E174" s="363" t="s">
        <v>83</v>
      </c>
      <c r="F174" s="471" t="s">
        <v>1</v>
      </c>
      <c r="G174" s="471"/>
      <c r="H174" s="321" t="s">
        <v>3</v>
      </c>
      <c r="I174" s="320" t="s">
        <v>167</v>
      </c>
      <c r="J174" s="320" t="s">
        <v>168</v>
      </c>
      <c r="K174" s="320" t="s">
        <v>4</v>
      </c>
    </row>
    <row r="175" spans="2:11" ht="27.95" customHeight="1" x14ac:dyDescent="0.25">
      <c r="B175" s="364" t="s">
        <v>7</v>
      </c>
      <c r="C175" s="322" t="s">
        <v>734</v>
      </c>
      <c r="D175" s="364" t="s">
        <v>165</v>
      </c>
      <c r="E175" s="364" t="s">
        <v>735</v>
      </c>
      <c r="F175" s="468" t="s">
        <v>694</v>
      </c>
      <c r="G175" s="468"/>
      <c r="H175" s="323" t="s">
        <v>665</v>
      </c>
      <c r="I175" s="324">
        <v>1</v>
      </c>
      <c r="J175" s="325">
        <v>38</v>
      </c>
      <c r="K175" s="325">
        <v>38</v>
      </c>
    </row>
    <row r="176" spans="2:11" ht="14.1" customHeight="1" x14ac:dyDescent="0.25">
      <c r="B176" s="362" t="s">
        <v>171</v>
      </c>
      <c r="C176" s="330" t="s">
        <v>797</v>
      </c>
      <c r="D176" s="362" t="s">
        <v>165</v>
      </c>
      <c r="E176" s="362" t="s">
        <v>798</v>
      </c>
      <c r="F176" s="470" t="s">
        <v>174</v>
      </c>
      <c r="G176" s="470"/>
      <c r="H176" s="331" t="s">
        <v>665</v>
      </c>
      <c r="I176" s="332">
        <v>1</v>
      </c>
      <c r="J176" s="333">
        <v>38</v>
      </c>
      <c r="K176" s="333">
        <v>38</v>
      </c>
    </row>
    <row r="177" spans="2:11" x14ac:dyDescent="0.25">
      <c r="B177" s="361"/>
      <c r="C177" s="361"/>
      <c r="D177" s="361"/>
      <c r="E177" s="361"/>
      <c r="F177" s="361"/>
      <c r="G177" s="334"/>
      <c r="H177" s="361"/>
      <c r="I177" s="334"/>
      <c r="J177" s="361"/>
      <c r="K177" s="334"/>
    </row>
    <row r="178" spans="2:11" ht="13.5" thickBot="1" x14ac:dyDescent="0.3">
      <c r="B178" s="361"/>
      <c r="C178" s="361"/>
      <c r="D178" s="361"/>
      <c r="E178" s="361"/>
      <c r="F178" s="361"/>
      <c r="G178" s="334"/>
      <c r="H178" s="361"/>
      <c r="I178" s="464"/>
      <c r="J178" s="464"/>
      <c r="K178" s="334"/>
    </row>
    <row r="179" spans="2:11" ht="13.5" thickTop="1" x14ac:dyDescent="0.25">
      <c r="B179" s="335"/>
      <c r="C179" s="335"/>
      <c r="D179" s="335"/>
      <c r="E179" s="335"/>
      <c r="F179" s="335"/>
      <c r="G179" s="335"/>
      <c r="H179" s="335"/>
      <c r="I179" s="335"/>
      <c r="J179" s="335"/>
      <c r="K179" s="335"/>
    </row>
    <row r="180" spans="2:11" ht="30" x14ac:dyDescent="0.25">
      <c r="B180" s="363" t="s">
        <v>1159</v>
      </c>
      <c r="C180" s="320" t="s">
        <v>0</v>
      </c>
      <c r="D180" s="363" t="s">
        <v>166</v>
      </c>
      <c r="E180" s="363" t="s">
        <v>83</v>
      </c>
      <c r="F180" s="471" t="s">
        <v>1</v>
      </c>
      <c r="G180" s="471"/>
      <c r="H180" s="321" t="s">
        <v>3</v>
      </c>
      <c r="I180" s="320" t="s">
        <v>167</v>
      </c>
      <c r="J180" s="320" t="s">
        <v>168</v>
      </c>
      <c r="K180" s="320" t="s">
        <v>4</v>
      </c>
    </row>
    <row r="181" spans="2:11" ht="25.5" x14ac:dyDescent="0.25">
      <c r="B181" s="364" t="s">
        <v>7</v>
      </c>
      <c r="C181" s="322" t="s">
        <v>736</v>
      </c>
      <c r="D181" s="364" t="s">
        <v>182</v>
      </c>
      <c r="E181" s="364" t="s">
        <v>737</v>
      </c>
      <c r="F181" s="468" t="s">
        <v>1081</v>
      </c>
      <c r="G181" s="468"/>
      <c r="H181" s="323" t="s">
        <v>22</v>
      </c>
      <c r="I181" s="324">
        <v>1</v>
      </c>
      <c r="J181" s="325">
        <v>604.55999999999995</v>
      </c>
      <c r="K181" s="325">
        <v>604.55999999999995</v>
      </c>
    </row>
    <row r="182" spans="2:11" ht="14.1" customHeight="1" x14ac:dyDescent="0.25">
      <c r="B182" s="362" t="s">
        <v>171</v>
      </c>
      <c r="C182" s="330" t="s">
        <v>799</v>
      </c>
      <c r="D182" s="362" t="s">
        <v>182</v>
      </c>
      <c r="E182" s="362" t="s">
        <v>800</v>
      </c>
      <c r="F182" s="470" t="s">
        <v>174</v>
      </c>
      <c r="G182" s="470"/>
      <c r="H182" s="331" t="s">
        <v>22</v>
      </c>
      <c r="I182" s="332">
        <v>1</v>
      </c>
      <c r="J182" s="333">
        <v>604.55999999999995</v>
      </c>
      <c r="K182" s="333">
        <v>604.55999999999995</v>
      </c>
    </row>
    <row r="183" spans="2:11" x14ac:dyDescent="0.25">
      <c r="B183" s="361"/>
      <c r="C183" s="361"/>
      <c r="D183" s="361"/>
      <c r="E183" s="361"/>
      <c r="F183" s="361"/>
      <c r="G183" s="334"/>
      <c r="H183" s="361"/>
      <c r="I183" s="334"/>
      <c r="J183" s="361"/>
      <c r="K183" s="334"/>
    </row>
    <row r="184" spans="2:11" ht="13.5" thickBot="1" x14ac:dyDescent="0.3">
      <c r="B184" s="361"/>
      <c r="C184" s="361"/>
      <c r="D184" s="361"/>
      <c r="E184" s="361"/>
      <c r="F184" s="361"/>
      <c r="G184" s="334"/>
      <c r="H184" s="361"/>
      <c r="I184" s="464"/>
      <c r="J184" s="464"/>
      <c r="K184" s="334"/>
    </row>
    <row r="185" spans="2:11" ht="13.5" thickTop="1" x14ac:dyDescent="0.25">
      <c r="B185" s="335"/>
      <c r="C185" s="335"/>
      <c r="D185" s="335"/>
      <c r="E185" s="335"/>
      <c r="F185" s="335"/>
      <c r="G185" s="335"/>
      <c r="H185" s="335"/>
      <c r="I185" s="335"/>
      <c r="J185" s="335"/>
      <c r="K185" s="335"/>
    </row>
    <row r="186" spans="2:11" ht="30" x14ac:dyDescent="0.25">
      <c r="B186" s="363" t="s">
        <v>1160</v>
      </c>
      <c r="C186" s="320" t="s">
        <v>0</v>
      </c>
      <c r="D186" s="363" t="s">
        <v>166</v>
      </c>
      <c r="E186" s="363" t="s">
        <v>83</v>
      </c>
      <c r="F186" s="471" t="s">
        <v>1</v>
      </c>
      <c r="G186" s="471"/>
      <c r="H186" s="321" t="s">
        <v>3</v>
      </c>
      <c r="I186" s="320" t="s">
        <v>167</v>
      </c>
      <c r="J186" s="320" t="s">
        <v>168</v>
      </c>
      <c r="K186" s="320" t="s">
        <v>4</v>
      </c>
    </row>
    <row r="187" spans="2:11" ht="38.25" x14ac:dyDescent="0.25">
      <c r="B187" s="364" t="s">
        <v>7</v>
      </c>
      <c r="C187" s="322" t="s">
        <v>738</v>
      </c>
      <c r="D187" s="364" t="s">
        <v>213</v>
      </c>
      <c r="E187" s="364" t="s">
        <v>739</v>
      </c>
      <c r="F187" s="468">
        <v>35.01</v>
      </c>
      <c r="G187" s="468"/>
      <c r="H187" s="323" t="s">
        <v>2</v>
      </c>
      <c r="I187" s="324">
        <v>1</v>
      </c>
      <c r="J187" s="325">
        <v>55.52</v>
      </c>
      <c r="K187" s="325">
        <v>55.52</v>
      </c>
    </row>
    <row r="188" spans="2:11" ht="38.25" x14ac:dyDescent="0.25">
      <c r="B188" s="362" t="s">
        <v>171</v>
      </c>
      <c r="C188" s="330" t="s">
        <v>801</v>
      </c>
      <c r="D188" s="362" t="s">
        <v>213</v>
      </c>
      <c r="E188" s="362" t="s">
        <v>802</v>
      </c>
      <c r="F188" s="470" t="s">
        <v>172</v>
      </c>
      <c r="G188" s="470"/>
      <c r="H188" s="331" t="s">
        <v>32</v>
      </c>
      <c r="I188" s="332">
        <v>0.15</v>
      </c>
      <c r="J188" s="333">
        <v>16.739999999999998</v>
      </c>
      <c r="K188" s="333">
        <v>2.5099999999999998</v>
      </c>
    </row>
    <row r="189" spans="2:11" ht="38.25" x14ac:dyDescent="0.25">
      <c r="B189" s="362" t="s">
        <v>171</v>
      </c>
      <c r="C189" s="330" t="s">
        <v>803</v>
      </c>
      <c r="D189" s="362" t="s">
        <v>213</v>
      </c>
      <c r="E189" s="362" t="s">
        <v>804</v>
      </c>
      <c r="F189" s="470" t="s">
        <v>172</v>
      </c>
      <c r="G189" s="470"/>
      <c r="H189" s="331" t="s">
        <v>32</v>
      </c>
      <c r="I189" s="332">
        <v>0.15</v>
      </c>
      <c r="J189" s="333">
        <v>20.34</v>
      </c>
      <c r="K189" s="333">
        <v>3.05</v>
      </c>
    </row>
    <row r="190" spans="2:11" ht="38.25" x14ac:dyDescent="0.25">
      <c r="B190" s="362" t="s">
        <v>171</v>
      </c>
      <c r="C190" s="330" t="s">
        <v>805</v>
      </c>
      <c r="D190" s="362" t="s">
        <v>213</v>
      </c>
      <c r="E190" s="362" t="s">
        <v>806</v>
      </c>
      <c r="F190" s="470" t="s">
        <v>174</v>
      </c>
      <c r="G190" s="470"/>
      <c r="H190" s="331" t="s">
        <v>34</v>
      </c>
      <c r="I190" s="332">
        <v>5.4899999999999997E-2</v>
      </c>
      <c r="J190" s="333">
        <v>17.77</v>
      </c>
      <c r="K190" s="333">
        <v>0.97</v>
      </c>
    </row>
    <row r="191" spans="2:11" ht="38.25" x14ac:dyDescent="0.25">
      <c r="B191" s="362" t="s">
        <v>171</v>
      </c>
      <c r="C191" s="330" t="s">
        <v>807</v>
      </c>
      <c r="D191" s="362" t="s">
        <v>213</v>
      </c>
      <c r="E191" s="362" t="s">
        <v>808</v>
      </c>
      <c r="F191" s="470" t="s">
        <v>174</v>
      </c>
      <c r="G191" s="470"/>
      <c r="H191" s="331" t="s">
        <v>2</v>
      </c>
      <c r="I191" s="332">
        <v>1.05</v>
      </c>
      <c r="J191" s="333">
        <v>46.66</v>
      </c>
      <c r="K191" s="333">
        <v>48.99</v>
      </c>
    </row>
    <row r="192" spans="2:11" x14ac:dyDescent="0.25">
      <c r="B192" s="361"/>
      <c r="C192" s="361"/>
      <c r="D192" s="361"/>
      <c r="E192" s="361"/>
      <c r="F192" s="361"/>
      <c r="G192" s="334"/>
      <c r="H192" s="361"/>
      <c r="I192" s="334"/>
      <c r="J192" s="361"/>
      <c r="K192" s="334"/>
    </row>
    <row r="193" spans="2:11" ht="13.5" thickBot="1" x14ac:dyDescent="0.3">
      <c r="B193" s="361"/>
      <c r="C193" s="361"/>
      <c r="D193" s="361"/>
      <c r="E193" s="361"/>
      <c r="F193" s="361"/>
      <c r="G193" s="334"/>
      <c r="H193" s="361"/>
      <c r="I193" s="464"/>
      <c r="J193" s="464"/>
      <c r="K193" s="334"/>
    </row>
    <row r="194" spans="2:11" ht="13.5" thickTop="1" x14ac:dyDescent="0.25">
      <c r="B194" s="335"/>
      <c r="C194" s="335"/>
      <c r="D194" s="335"/>
      <c r="E194" s="335"/>
      <c r="F194" s="335"/>
      <c r="G194" s="335"/>
      <c r="H194" s="335"/>
      <c r="I194" s="335"/>
      <c r="J194" s="335"/>
      <c r="K194" s="335"/>
    </row>
    <row r="195" spans="2:11" ht="30" x14ac:dyDescent="0.25">
      <c r="B195" s="363" t="s">
        <v>712</v>
      </c>
      <c r="C195" s="320" t="s">
        <v>0</v>
      </c>
      <c r="D195" s="363" t="s">
        <v>166</v>
      </c>
      <c r="E195" s="363" t="s">
        <v>83</v>
      </c>
      <c r="F195" s="471" t="s">
        <v>1</v>
      </c>
      <c r="G195" s="471"/>
      <c r="H195" s="321" t="s">
        <v>3</v>
      </c>
      <c r="I195" s="320" t="s">
        <v>167</v>
      </c>
      <c r="J195" s="320" t="s">
        <v>168</v>
      </c>
      <c r="K195" s="320" t="s">
        <v>4</v>
      </c>
    </row>
    <row r="196" spans="2:11" ht="38.25" x14ac:dyDescent="0.25">
      <c r="B196" s="364" t="s">
        <v>7</v>
      </c>
      <c r="C196" s="322" t="s">
        <v>740</v>
      </c>
      <c r="D196" s="364" t="s">
        <v>668</v>
      </c>
      <c r="E196" s="364" t="s">
        <v>741</v>
      </c>
      <c r="F196" s="468">
        <v>12</v>
      </c>
      <c r="G196" s="468"/>
      <c r="H196" s="323" t="s">
        <v>22</v>
      </c>
      <c r="I196" s="324">
        <v>1</v>
      </c>
      <c r="J196" s="325">
        <v>1397.05</v>
      </c>
      <c r="K196" s="325">
        <v>1397.05</v>
      </c>
    </row>
    <row r="197" spans="2:11" ht="27.95" customHeight="1" x14ac:dyDescent="0.25">
      <c r="B197" s="365" t="s">
        <v>170</v>
      </c>
      <c r="C197" s="326" t="s">
        <v>809</v>
      </c>
      <c r="D197" s="365" t="s">
        <v>31</v>
      </c>
      <c r="E197" s="365" t="s">
        <v>810</v>
      </c>
      <c r="F197" s="469" t="s">
        <v>811</v>
      </c>
      <c r="G197" s="469"/>
      <c r="H197" s="327" t="s">
        <v>812</v>
      </c>
      <c r="I197" s="328">
        <v>2.4373999999999998</v>
      </c>
      <c r="J197" s="329">
        <v>97.9</v>
      </c>
      <c r="K197" s="329">
        <v>238.62</v>
      </c>
    </row>
    <row r="198" spans="2:11" ht="27.95" customHeight="1" x14ac:dyDescent="0.25">
      <c r="B198" s="365" t="s">
        <v>170</v>
      </c>
      <c r="C198" s="326" t="s">
        <v>813</v>
      </c>
      <c r="D198" s="365" t="s">
        <v>31</v>
      </c>
      <c r="E198" s="365" t="s">
        <v>814</v>
      </c>
      <c r="F198" s="469" t="s">
        <v>811</v>
      </c>
      <c r="G198" s="469"/>
      <c r="H198" s="327" t="s">
        <v>815</v>
      </c>
      <c r="I198" s="328">
        <v>0.42749999999999999</v>
      </c>
      <c r="J198" s="329">
        <v>31.99</v>
      </c>
      <c r="K198" s="329">
        <v>13.67</v>
      </c>
    </row>
    <row r="199" spans="2:11" ht="27.95" customHeight="1" x14ac:dyDescent="0.25">
      <c r="B199" s="365" t="s">
        <v>170</v>
      </c>
      <c r="C199" s="326" t="s">
        <v>816</v>
      </c>
      <c r="D199" s="365" t="s">
        <v>31</v>
      </c>
      <c r="E199" s="365" t="s">
        <v>817</v>
      </c>
      <c r="F199" s="469" t="s">
        <v>169</v>
      </c>
      <c r="G199" s="469"/>
      <c r="H199" s="327" t="s">
        <v>32</v>
      </c>
      <c r="I199" s="328">
        <v>4.4664999999999999</v>
      </c>
      <c r="J199" s="329">
        <v>18.2</v>
      </c>
      <c r="K199" s="329">
        <v>81.290000000000006</v>
      </c>
    </row>
    <row r="200" spans="2:11" ht="27.95" customHeight="1" x14ac:dyDescent="0.25">
      <c r="B200" s="365" t="s">
        <v>170</v>
      </c>
      <c r="C200" s="326" t="s">
        <v>175</v>
      </c>
      <c r="D200" s="365" t="s">
        <v>31</v>
      </c>
      <c r="E200" s="365" t="s">
        <v>48</v>
      </c>
      <c r="F200" s="469" t="s">
        <v>169</v>
      </c>
      <c r="G200" s="469"/>
      <c r="H200" s="327" t="s">
        <v>32</v>
      </c>
      <c r="I200" s="328">
        <v>5.2313999999999998</v>
      </c>
      <c r="J200" s="329">
        <v>17.43</v>
      </c>
      <c r="K200" s="329">
        <v>91.18</v>
      </c>
    </row>
    <row r="201" spans="2:11" ht="27.95" customHeight="1" x14ac:dyDescent="0.25">
      <c r="B201" s="365" t="s">
        <v>170</v>
      </c>
      <c r="C201" s="326" t="s">
        <v>176</v>
      </c>
      <c r="D201" s="365" t="s">
        <v>31</v>
      </c>
      <c r="E201" s="365" t="s">
        <v>49</v>
      </c>
      <c r="F201" s="469" t="s">
        <v>169</v>
      </c>
      <c r="G201" s="469"/>
      <c r="H201" s="327" t="s">
        <v>32</v>
      </c>
      <c r="I201" s="328">
        <v>5.04</v>
      </c>
      <c r="J201" s="329">
        <v>22.35</v>
      </c>
      <c r="K201" s="329">
        <v>112.64</v>
      </c>
    </row>
    <row r="202" spans="2:11" ht="27.95" customHeight="1" x14ac:dyDescent="0.25">
      <c r="B202" s="365" t="s">
        <v>170</v>
      </c>
      <c r="C202" s="326" t="s">
        <v>188</v>
      </c>
      <c r="D202" s="365" t="s">
        <v>31</v>
      </c>
      <c r="E202" s="365" t="s">
        <v>189</v>
      </c>
      <c r="F202" s="469" t="s">
        <v>169</v>
      </c>
      <c r="G202" s="469"/>
      <c r="H202" s="327" t="s">
        <v>32</v>
      </c>
      <c r="I202" s="328">
        <v>2.8713000000000002</v>
      </c>
      <c r="J202" s="329">
        <v>18.12</v>
      </c>
      <c r="K202" s="329">
        <v>52.02</v>
      </c>
    </row>
    <row r="203" spans="2:11" ht="27.95" customHeight="1" x14ac:dyDescent="0.25">
      <c r="B203" s="365" t="s">
        <v>170</v>
      </c>
      <c r="C203" s="326" t="s">
        <v>818</v>
      </c>
      <c r="D203" s="365" t="s">
        <v>31</v>
      </c>
      <c r="E203" s="365" t="s">
        <v>819</v>
      </c>
      <c r="F203" s="469" t="s">
        <v>169</v>
      </c>
      <c r="G203" s="469"/>
      <c r="H203" s="327" t="s">
        <v>32</v>
      </c>
      <c r="I203" s="328">
        <v>2.8713000000000002</v>
      </c>
      <c r="J203" s="329">
        <v>23.04</v>
      </c>
      <c r="K203" s="329">
        <v>66.150000000000006</v>
      </c>
    </row>
    <row r="204" spans="2:11" ht="27.95" customHeight="1" x14ac:dyDescent="0.25">
      <c r="B204" s="365" t="s">
        <v>170</v>
      </c>
      <c r="C204" s="326" t="s">
        <v>820</v>
      </c>
      <c r="D204" s="365" t="s">
        <v>31</v>
      </c>
      <c r="E204" s="365" t="s">
        <v>821</v>
      </c>
      <c r="F204" s="469" t="s">
        <v>169</v>
      </c>
      <c r="G204" s="469"/>
      <c r="H204" s="327" t="s">
        <v>32</v>
      </c>
      <c r="I204" s="328">
        <v>0.25519999999999998</v>
      </c>
      <c r="J204" s="329">
        <v>23.41</v>
      </c>
      <c r="K204" s="329">
        <v>5.97</v>
      </c>
    </row>
    <row r="205" spans="2:11" ht="27.95" customHeight="1" x14ac:dyDescent="0.25">
      <c r="B205" s="365" t="s">
        <v>170</v>
      </c>
      <c r="C205" s="326" t="s">
        <v>822</v>
      </c>
      <c r="D205" s="365" t="s">
        <v>31</v>
      </c>
      <c r="E205" s="365" t="s">
        <v>823</v>
      </c>
      <c r="F205" s="469" t="s">
        <v>169</v>
      </c>
      <c r="G205" s="469"/>
      <c r="H205" s="327" t="s">
        <v>32</v>
      </c>
      <c r="I205" s="328">
        <v>4.4664999999999999</v>
      </c>
      <c r="J205" s="329">
        <v>22.22</v>
      </c>
      <c r="K205" s="329">
        <v>99.24</v>
      </c>
    </row>
    <row r="206" spans="2:11" ht="38.25" x14ac:dyDescent="0.25">
      <c r="B206" s="362" t="s">
        <v>171</v>
      </c>
      <c r="C206" s="330" t="s">
        <v>824</v>
      </c>
      <c r="D206" s="362" t="s">
        <v>31</v>
      </c>
      <c r="E206" s="362" t="s">
        <v>825</v>
      </c>
      <c r="F206" s="470" t="s">
        <v>174</v>
      </c>
      <c r="G206" s="470"/>
      <c r="H206" s="331" t="s">
        <v>8</v>
      </c>
      <c r="I206" s="332">
        <v>1.21E-2</v>
      </c>
      <c r="J206" s="333">
        <v>75</v>
      </c>
      <c r="K206" s="333">
        <v>0.9</v>
      </c>
    </row>
    <row r="207" spans="2:11" ht="38.25" x14ac:dyDescent="0.25">
      <c r="B207" s="362" t="s">
        <v>171</v>
      </c>
      <c r="C207" s="330" t="s">
        <v>826</v>
      </c>
      <c r="D207" s="362" t="s">
        <v>31</v>
      </c>
      <c r="E207" s="362" t="s">
        <v>827</v>
      </c>
      <c r="F207" s="470" t="s">
        <v>174</v>
      </c>
      <c r="G207" s="470"/>
      <c r="H207" s="331" t="s">
        <v>34</v>
      </c>
      <c r="I207" s="332">
        <v>0.82320000000000004</v>
      </c>
      <c r="J207" s="333">
        <v>0.86</v>
      </c>
      <c r="K207" s="333">
        <v>0.7</v>
      </c>
    </row>
    <row r="208" spans="2:11" ht="38.25" x14ac:dyDescent="0.25">
      <c r="B208" s="362" t="s">
        <v>171</v>
      </c>
      <c r="C208" s="330" t="s">
        <v>828</v>
      </c>
      <c r="D208" s="362" t="s">
        <v>31</v>
      </c>
      <c r="E208" s="362" t="s">
        <v>829</v>
      </c>
      <c r="F208" s="470" t="s">
        <v>174</v>
      </c>
      <c r="G208" s="470"/>
      <c r="H208" s="331" t="s">
        <v>34</v>
      </c>
      <c r="I208" s="332">
        <v>3.4104000000000001</v>
      </c>
      <c r="J208" s="333">
        <v>0.76</v>
      </c>
      <c r="K208" s="333">
        <v>2.59</v>
      </c>
    </row>
    <row r="209" spans="2:11" ht="38.25" x14ac:dyDescent="0.25">
      <c r="B209" s="362" t="s">
        <v>171</v>
      </c>
      <c r="C209" s="330" t="s">
        <v>830</v>
      </c>
      <c r="D209" s="362" t="s">
        <v>31</v>
      </c>
      <c r="E209" s="362" t="s">
        <v>831</v>
      </c>
      <c r="F209" s="470" t="s">
        <v>174</v>
      </c>
      <c r="G209" s="470"/>
      <c r="H209" s="331" t="s">
        <v>34</v>
      </c>
      <c r="I209" s="332">
        <v>2.1503000000000001</v>
      </c>
      <c r="J209" s="333">
        <v>28.09</v>
      </c>
      <c r="K209" s="333">
        <v>60.4</v>
      </c>
    </row>
    <row r="210" spans="2:11" ht="38.25" x14ac:dyDescent="0.25">
      <c r="B210" s="362" t="s">
        <v>171</v>
      </c>
      <c r="C210" s="330" t="s">
        <v>832</v>
      </c>
      <c r="D210" s="362" t="s">
        <v>31</v>
      </c>
      <c r="E210" s="362" t="s">
        <v>833</v>
      </c>
      <c r="F210" s="470" t="s">
        <v>174</v>
      </c>
      <c r="G210" s="470"/>
      <c r="H210" s="331" t="s">
        <v>834</v>
      </c>
      <c r="I210" s="332">
        <v>0.15310000000000001</v>
      </c>
      <c r="J210" s="333">
        <v>32</v>
      </c>
      <c r="K210" s="333">
        <v>4.8899999999999997</v>
      </c>
    </row>
    <row r="211" spans="2:11" ht="25.5" x14ac:dyDescent="0.25">
      <c r="B211" s="362" t="s">
        <v>171</v>
      </c>
      <c r="C211" s="330" t="s">
        <v>835</v>
      </c>
      <c r="D211" s="362" t="s">
        <v>668</v>
      </c>
      <c r="E211" s="362" t="s">
        <v>836</v>
      </c>
      <c r="F211" s="470" t="s">
        <v>174</v>
      </c>
      <c r="G211" s="470"/>
      <c r="H211" s="331" t="s">
        <v>837</v>
      </c>
      <c r="I211" s="332">
        <v>1.4481999999999999</v>
      </c>
      <c r="J211" s="333">
        <v>176</v>
      </c>
      <c r="K211" s="333">
        <v>254.88</v>
      </c>
    </row>
    <row r="212" spans="2:11" ht="25.5" x14ac:dyDescent="0.25">
      <c r="B212" s="362" t="s">
        <v>171</v>
      </c>
      <c r="C212" s="330" t="s">
        <v>838</v>
      </c>
      <c r="D212" s="362" t="s">
        <v>668</v>
      </c>
      <c r="E212" s="362" t="s">
        <v>839</v>
      </c>
      <c r="F212" s="470" t="s">
        <v>174</v>
      </c>
      <c r="G212" s="470"/>
      <c r="H212" s="331" t="s">
        <v>22</v>
      </c>
      <c r="I212" s="332">
        <v>1</v>
      </c>
      <c r="J212" s="333">
        <v>14.7</v>
      </c>
      <c r="K212" s="333">
        <v>14.7</v>
      </c>
    </row>
    <row r="213" spans="2:11" ht="25.5" x14ac:dyDescent="0.25">
      <c r="B213" s="362" t="s">
        <v>171</v>
      </c>
      <c r="C213" s="330" t="s">
        <v>840</v>
      </c>
      <c r="D213" s="362" t="s">
        <v>668</v>
      </c>
      <c r="E213" s="362" t="s">
        <v>841</v>
      </c>
      <c r="F213" s="470" t="s">
        <v>174</v>
      </c>
      <c r="G213" s="470"/>
      <c r="H213" s="331" t="s">
        <v>22</v>
      </c>
      <c r="I213" s="332">
        <v>1.0633999999999999</v>
      </c>
      <c r="J213" s="333">
        <v>21.1</v>
      </c>
      <c r="K213" s="333">
        <v>22.43</v>
      </c>
    </row>
    <row r="214" spans="2:11" ht="25.5" x14ac:dyDescent="0.25">
      <c r="B214" s="362" t="s">
        <v>171</v>
      </c>
      <c r="C214" s="330" t="s">
        <v>842</v>
      </c>
      <c r="D214" s="362" t="s">
        <v>668</v>
      </c>
      <c r="E214" s="362" t="s">
        <v>843</v>
      </c>
      <c r="F214" s="470" t="s">
        <v>174</v>
      </c>
      <c r="G214" s="470"/>
      <c r="H214" s="331" t="s">
        <v>22</v>
      </c>
      <c r="I214" s="332">
        <v>3</v>
      </c>
      <c r="J214" s="333">
        <v>9.0500000000000007</v>
      </c>
      <c r="K214" s="333">
        <v>27.15</v>
      </c>
    </row>
    <row r="215" spans="2:11" ht="25.5" x14ac:dyDescent="0.25">
      <c r="B215" s="362" t="s">
        <v>171</v>
      </c>
      <c r="C215" s="330" t="s">
        <v>844</v>
      </c>
      <c r="D215" s="362" t="s">
        <v>668</v>
      </c>
      <c r="E215" s="362" t="s">
        <v>845</v>
      </c>
      <c r="F215" s="470" t="s">
        <v>174</v>
      </c>
      <c r="G215" s="470"/>
      <c r="H215" s="331" t="s">
        <v>2</v>
      </c>
      <c r="I215" s="332">
        <v>1.1000000000000001</v>
      </c>
      <c r="J215" s="333">
        <v>121</v>
      </c>
      <c r="K215" s="333">
        <v>133.1</v>
      </c>
    </row>
    <row r="216" spans="2:11" ht="25.5" x14ac:dyDescent="0.25">
      <c r="B216" s="362" t="s">
        <v>171</v>
      </c>
      <c r="C216" s="330" t="s">
        <v>846</v>
      </c>
      <c r="D216" s="362" t="s">
        <v>668</v>
      </c>
      <c r="E216" s="362" t="s">
        <v>847</v>
      </c>
      <c r="F216" s="470" t="s">
        <v>174</v>
      </c>
      <c r="G216" s="470"/>
      <c r="H216" s="331" t="s">
        <v>837</v>
      </c>
      <c r="I216" s="332">
        <v>1.0631999999999999</v>
      </c>
      <c r="J216" s="333">
        <v>107.73</v>
      </c>
      <c r="K216" s="333">
        <v>114.53</v>
      </c>
    </row>
    <row r="217" spans="2:11" x14ac:dyDescent="0.25">
      <c r="B217" s="361"/>
      <c r="C217" s="361"/>
      <c r="D217" s="361"/>
      <c r="E217" s="361"/>
      <c r="F217" s="361"/>
      <c r="G217" s="334"/>
      <c r="H217" s="361"/>
      <c r="I217" s="334"/>
      <c r="J217" s="361"/>
      <c r="K217" s="334"/>
    </row>
    <row r="218" spans="2:11" ht="13.5" thickBot="1" x14ac:dyDescent="0.3">
      <c r="B218" s="361"/>
      <c r="C218" s="361"/>
      <c r="D218" s="361"/>
      <c r="E218" s="361"/>
      <c r="F218" s="361"/>
      <c r="G218" s="334"/>
      <c r="H218" s="361"/>
      <c r="I218" s="464"/>
      <c r="J218" s="464"/>
      <c r="K218" s="334"/>
    </row>
    <row r="219" spans="2:11" ht="13.5" thickTop="1" x14ac:dyDescent="0.25">
      <c r="B219" s="335"/>
      <c r="C219" s="335"/>
      <c r="D219" s="335"/>
      <c r="E219" s="335"/>
      <c r="F219" s="335"/>
      <c r="G219" s="335"/>
      <c r="H219" s="335"/>
      <c r="I219" s="335"/>
      <c r="J219" s="335"/>
      <c r="K219" s="335"/>
    </row>
    <row r="220" spans="2:11" ht="30" x14ac:dyDescent="0.25">
      <c r="B220" s="363" t="s">
        <v>713</v>
      </c>
      <c r="C220" s="320" t="s">
        <v>0</v>
      </c>
      <c r="D220" s="363" t="s">
        <v>166</v>
      </c>
      <c r="E220" s="363" t="s">
        <v>83</v>
      </c>
      <c r="F220" s="471" t="s">
        <v>1</v>
      </c>
      <c r="G220" s="471"/>
      <c r="H220" s="321" t="s">
        <v>3</v>
      </c>
      <c r="I220" s="320" t="s">
        <v>167</v>
      </c>
      <c r="J220" s="320" t="s">
        <v>168</v>
      </c>
      <c r="K220" s="320" t="s">
        <v>4</v>
      </c>
    </row>
    <row r="221" spans="2:11" ht="42" customHeight="1" x14ac:dyDescent="0.25">
      <c r="B221" s="364" t="s">
        <v>7</v>
      </c>
      <c r="C221" s="322" t="s">
        <v>742</v>
      </c>
      <c r="D221" s="364" t="s">
        <v>165</v>
      </c>
      <c r="E221" s="364" t="s">
        <v>743</v>
      </c>
      <c r="F221" s="468" t="s">
        <v>765</v>
      </c>
      <c r="G221" s="468"/>
      <c r="H221" s="323" t="s">
        <v>193</v>
      </c>
      <c r="I221" s="324">
        <v>1</v>
      </c>
      <c r="J221" s="325">
        <v>26929.03</v>
      </c>
      <c r="K221" s="325">
        <v>26929.03</v>
      </c>
    </row>
    <row r="222" spans="2:11" ht="38.25" x14ac:dyDescent="0.25">
      <c r="B222" s="365" t="s">
        <v>170</v>
      </c>
      <c r="C222" s="326" t="s">
        <v>679</v>
      </c>
      <c r="D222" s="365" t="s">
        <v>165</v>
      </c>
      <c r="E222" s="365" t="s">
        <v>680</v>
      </c>
      <c r="F222" s="469" t="s">
        <v>681</v>
      </c>
      <c r="G222" s="469"/>
      <c r="H222" s="327" t="s">
        <v>682</v>
      </c>
      <c r="I222" s="328">
        <v>6</v>
      </c>
      <c r="J222" s="329">
        <v>3.63</v>
      </c>
      <c r="K222" s="329">
        <v>21.78</v>
      </c>
    </row>
    <row r="223" spans="2:11" ht="38.25" x14ac:dyDescent="0.25">
      <c r="B223" s="365" t="s">
        <v>170</v>
      </c>
      <c r="C223" s="326" t="s">
        <v>684</v>
      </c>
      <c r="D223" s="365" t="s">
        <v>165</v>
      </c>
      <c r="E223" s="365" t="s">
        <v>685</v>
      </c>
      <c r="F223" s="469" t="s">
        <v>681</v>
      </c>
      <c r="G223" s="469"/>
      <c r="H223" s="327" t="s">
        <v>682</v>
      </c>
      <c r="I223" s="328">
        <v>6</v>
      </c>
      <c r="J223" s="329">
        <v>3.51</v>
      </c>
      <c r="K223" s="329">
        <v>21.06</v>
      </c>
    </row>
    <row r="224" spans="2:11" ht="51" x14ac:dyDescent="0.25">
      <c r="B224" s="362" t="s">
        <v>171</v>
      </c>
      <c r="C224" s="330" t="s">
        <v>848</v>
      </c>
      <c r="D224" s="362" t="s">
        <v>165</v>
      </c>
      <c r="E224" s="362" t="s">
        <v>743</v>
      </c>
      <c r="F224" s="470" t="s">
        <v>174</v>
      </c>
      <c r="G224" s="470"/>
      <c r="H224" s="331" t="s">
        <v>193</v>
      </c>
      <c r="I224" s="332">
        <v>1</v>
      </c>
      <c r="J224" s="333">
        <v>26717.83</v>
      </c>
      <c r="K224" s="333">
        <v>26717.83</v>
      </c>
    </row>
    <row r="225" spans="2:11" ht="38.25" x14ac:dyDescent="0.25">
      <c r="B225" s="362" t="s">
        <v>171</v>
      </c>
      <c r="C225" s="330" t="s">
        <v>190</v>
      </c>
      <c r="D225" s="362" t="s">
        <v>31</v>
      </c>
      <c r="E225" s="362" t="s">
        <v>686</v>
      </c>
      <c r="F225" s="470" t="s">
        <v>172</v>
      </c>
      <c r="G225" s="470"/>
      <c r="H225" s="331" t="s">
        <v>32</v>
      </c>
      <c r="I225" s="332">
        <v>6</v>
      </c>
      <c r="J225" s="333">
        <v>16.39</v>
      </c>
      <c r="K225" s="333">
        <v>98.34</v>
      </c>
    </row>
    <row r="226" spans="2:11" ht="38.25" x14ac:dyDescent="0.25">
      <c r="B226" s="362" t="s">
        <v>171</v>
      </c>
      <c r="C226" s="330" t="s">
        <v>163</v>
      </c>
      <c r="D226" s="362" t="s">
        <v>31</v>
      </c>
      <c r="E226" s="362" t="s">
        <v>47</v>
      </c>
      <c r="F226" s="470" t="s">
        <v>172</v>
      </c>
      <c r="G226" s="470"/>
      <c r="H226" s="331" t="s">
        <v>32</v>
      </c>
      <c r="I226" s="332">
        <v>6</v>
      </c>
      <c r="J226" s="333">
        <v>11.67</v>
      </c>
      <c r="K226" s="333">
        <v>70.02</v>
      </c>
    </row>
    <row r="227" spans="2:11" ht="13.5" thickBot="1" x14ac:dyDescent="0.3"/>
    <row r="228" spans="2:11" ht="13.5" thickTop="1" x14ac:dyDescent="0.25">
      <c r="B228" s="335"/>
      <c r="C228" s="335"/>
      <c r="D228" s="335"/>
      <c r="E228" s="335"/>
      <c r="F228" s="335"/>
      <c r="G228" s="335"/>
      <c r="H228" s="335"/>
      <c r="I228" s="335"/>
      <c r="J228" s="335"/>
      <c r="K228" s="335"/>
    </row>
    <row r="229" spans="2:11" ht="15" x14ac:dyDescent="0.25">
      <c r="B229" s="474" t="s">
        <v>863</v>
      </c>
      <c r="C229" s="475"/>
      <c r="D229" s="475"/>
      <c r="E229" s="475"/>
      <c r="F229" s="475"/>
      <c r="G229" s="475"/>
      <c r="H229" s="475"/>
      <c r="I229" s="475"/>
      <c r="J229" s="475"/>
      <c r="K229" s="475"/>
    </row>
    <row r="230" spans="2:11" ht="30" x14ac:dyDescent="0.25">
      <c r="B230" s="363"/>
      <c r="C230" s="320" t="s">
        <v>0</v>
      </c>
      <c r="D230" s="363" t="s">
        <v>166</v>
      </c>
      <c r="E230" s="363" t="s">
        <v>83</v>
      </c>
      <c r="F230" s="471" t="s">
        <v>1</v>
      </c>
      <c r="G230" s="471"/>
      <c r="H230" s="321" t="s">
        <v>3</v>
      </c>
      <c r="I230" s="320" t="s">
        <v>167</v>
      </c>
      <c r="J230" s="320" t="s">
        <v>168</v>
      </c>
      <c r="K230" s="320" t="s">
        <v>4</v>
      </c>
    </row>
    <row r="231" spans="2:11" ht="25.5" x14ac:dyDescent="0.25">
      <c r="B231" s="364" t="s">
        <v>7</v>
      </c>
      <c r="C231" s="322" t="s">
        <v>672</v>
      </c>
      <c r="D231" s="364" t="s">
        <v>664</v>
      </c>
      <c r="E231" s="364" t="s">
        <v>673</v>
      </c>
      <c r="F231" s="468" t="s">
        <v>128</v>
      </c>
      <c r="G231" s="468"/>
      <c r="H231" s="323" t="s">
        <v>674</v>
      </c>
      <c r="I231" s="324">
        <v>1</v>
      </c>
      <c r="J231" s="325">
        <v>20.440000000000001</v>
      </c>
      <c r="K231" s="325">
        <v>20.440000000000001</v>
      </c>
    </row>
    <row r="232" spans="2:11" ht="25.5" x14ac:dyDescent="0.25">
      <c r="B232" s="362" t="s">
        <v>171</v>
      </c>
      <c r="C232" s="330" t="s">
        <v>864</v>
      </c>
      <c r="D232" s="362" t="s">
        <v>664</v>
      </c>
      <c r="E232" s="362" t="s">
        <v>865</v>
      </c>
      <c r="F232" s="470" t="s">
        <v>172</v>
      </c>
      <c r="G232" s="470"/>
      <c r="H232" s="331" t="s">
        <v>32</v>
      </c>
      <c r="I232" s="332">
        <v>1</v>
      </c>
      <c r="J232" s="333">
        <v>15.02</v>
      </c>
      <c r="K232" s="333">
        <v>15.02</v>
      </c>
    </row>
    <row r="233" spans="2:11" ht="25.5" x14ac:dyDescent="0.25">
      <c r="B233" s="362" t="s">
        <v>171</v>
      </c>
      <c r="C233" s="330" t="s">
        <v>866</v>
      </c>
      <c r="D233" s="362" t="s">
        <v>664</v>
      </c>
      <c r="E233" s="362" t="s">
        <v>867</v>
      </c>
      <c r="F233" s="470" t="s">
        <v>174</v>
      </c>
      <c r="G233" s="470"/>
      <c r="H233" s="331" t="s">
        <v>674</v>
      </c>
      <c r="I233" s="332">
        <v>1</v>
      </c>
      <c r="J233" s="333">
        <v>1.43</v>
      </c>
      <c r="K233" s="333">
        <v>1.43</v>
      </c>
    </row>
    <row r="234" spans="2:11" ht="25.5" x14ac:dyDescent="0.25">
      <c r="B234" s="362" t="s">
        <v>171</v>
      </c>
      <c r="C234" s="330" t="s">
        <v>868</v>
      </c>
      <c r="D234" s="362" t="s">
        <v>664</v>
      </c>
      <c r="E234" s="362" t="s">
        <v>869</v>
      </c>
      <c r="F234" s="470" t="s">
        <v>174</v>
      </c>
      <c r="G234" s="470"/>
      <c r="H234" s="331" t="s">
        <v>674</v>
      </c>
      <c r="I234" s="332">
        <v>1</v>
      </c>
      <c r="J234" s="333">
        <v>0.82</v>
      </c>
      <c r="K234" s="333">
        <v>0.82</v>
      </c>
    </row>
    <row r="235" spans="2:11" ht="25.5" x14ac:dyDescent="0.25">
      <c r="B235" s="362" t="s">
        <v>171</v>
      </c>
      <c r="C235" s="330" t="s">
        <v>870</v>
      </c>
      <c r="D235" s="362" t="s">
        <v>664</v>
      </c>
      <c r="E235" s="362" t="s">
        <v>871</v>
      </c>
      <c r="F235" s="470" t="s">
        <v>174</v>
      </c>
      <c r="G235" s="470"/>
      <c r="H235" s="331" t="s">
        <v>674</v>
      </c>
      <c r="I235" s="332">
        <v>1</v>
      </c>
      <c r="J235" s="333">
        <v>0.06</v>
      </c>
      <c r="K235" s="333">
        <v>0.06</v>
      </c>
    </row>
    <row r="236" spans="2:11" ht="25.5" x14ac:dyDescent="0.25">
      <c r="B236" s="362" t="s">
        <v>171</v>
      </c>
      <c r="C236" s="330" t="s">
        <v>872</v>
      </c>
      <c r="D236" s="362" t="s">
        <v>664</v>
      </c>
      <c r="E236" s="362" t="s">
        <v>873</v>
      </c>
      <c r="F236" s="470" t="s">
        <v>174</v>
      </c>
      <c r="G236" s="470"/>
      <c r="H236" s="331" t="s">
        <v>674</v>
      </c>
      <c r="I236" s="332">
        <v>1</v>
      </c>
      <c r="J236" s="333">
        <v>0.78</v>
      </c>
      <c r="K236" s="333">
        <v>0.78</v>
      </c>
    </row>
    <row r="237" spans="2:11" ht="27.95" customHeight="1" x14ac:dyDescent="0.25">
      <c r="B237" s="362" t="s">
        <v>171</v>
      </c>
      <c r="C237" s="330" t="s">
        <v>874</v>
      </c>
      <c r="D237" s="362" t="s">
        <v>664</v>
      </c>
      <c r="E237" s="362" t="s">
        <v>875</v>
      </c>
      <c r="F237" s="470" t="s">
        <v>876</v>
      </c>
      <c r="G237" s="470"/>
      <c r="H237" s="331" t="s">
        <v>674</v>
      </c>
      <c r="I237" s="332">
        <v>1</v>
      </c>
      <c r="J237" s="333">
        <v>0.45</v>
      </c>
      <c r="K237" s="333">
        <v>0.45</v>
      </c>
    </row>
    <row r="238" spans="2:11" ht="42" customHeight="1" x14ac:dyDescent="0.25">
      <c r="B238" s="362" t="s">
        <v>171</v>
      </c>
      <c r="C238" s="330" t="s">
        <v>877</v>
      </c>
      <c r="D238" s="362" t="s">
        <v>664</v>
      </c>
      <c r="E238" s="362" t="s">
        <v>878</v>
      </c>
      <c r="F238" s="470" t="s">
        <v>876</v>
      </c>
      <c r="G238" s="470"/>
      <c r="H238" s="331" t="s">
        <v>674</v>
      </c>
      <c r="I238" s="332">
        <v>1</v>
      </c>
      <c r="J238" s="333">
        <v>1.0900000000000001</v>
      </c>
      <c r="K238" s="333">
        <v>1.0900000000000001</v>
      </c>
    </row>
    <row r="239" spans="2:11" ht="25.5" x14ac:dyDescent="0.25">
      <c r="B239" s="362" t="s">
        <v>171</v>
      </c>
      <c r="C239" s="330" t="s">
        <v>879</v>
      </c>
      <c r="D239" s="362" t="s">
        <v>664</v>
      </c>
      <c r="E239" s="362" t="s">
        <v>880</v>
      </c>
      <c r="F239" s="470" t="s">
        <v>876</v>
      </c>
      <c r="G239" s="470"/>
      <c r="H239" s="331" t="s">
        <v>674</v>
      </c>
      <c r="I239" s="332">
        <v>1</v>
      </c>
      <c r="J239" s="333">
        <v>0.79</v>
      </c>
      <c r="K239" s="333">
        <v>0.79</v>
      </c>
    </row>
    <row r="240" spans="2:11" x14ac:dyDescent="0.25">
      <c r="B240" s="361"/>
      <c r="C240" s="361"/>
      <c r="D240" s="361"/>
      <c r="E240" s="361"/>
      <c r="F240" s="361"/>
      <c r="G240" s="334"/>
      <c r="H240" s="361"/>
      <c r="I240" s="334"/>
      <c r="J240" s="361"/>
      <c r="K240" s="334"/>
    </row>
    <row r="241" spans="2:11" ht="14.1" customHeight="1" thickBot="1" x14ac:dyDescent="0.3">
      <c r="B241" s="361"/>
      <c r="C241" s="361"/>
      <c r="D241" s="361"/>
      <c r="E241" s="361"/>
      <c r="F241" s="361"/>
      <c r="G241" s="334"/>
      <c r="H241" s="361"/>
      <c r="I241" s="464"/>
      <c r="J241" s="464"/>
      <c r="K241" s="334"/>
    </row>
    <row r="242" spans="2:11" ht="13.5" thickTop="1" x14ac:dyDescent="0.25">
      <c r="B242" s="335"/>
      <c r="C242" s="335"/>
      <c r="D242" s="335"/>
      <c r="E242" s="335"/>
      <c r="F242" s="335"/>
      <c r="G242" s="335"/>
      <c r="H242" s="335"/>
      <c r="I242" s="335"/>
      <c r="J242" s="335"/>
      <c r="K242" s="335"/>
    </row>
    <row r="243" spans="2:11" ht="30" x14ac:dyDescent="0.25">
      <c r="B243" s="363"/>
      <c r="C243" s="320" t="s">
        <v>0</v>
      </c>
      <c r="D243" s="363" t="s">
        <v>166</v>
      </c>
      <c r="E243" s="363" t="s">
        <v>83</v>
      </c>
      <c r="F243" s="471" t="s">
        <v>1</v>
      </c>
      <c r="G243" s="471"/>
      <c r="H243" s="321" t="s">
        <v>3</v>
      </c>
      <c r="I243" s="320" t="s">
        <v>167</v>
      </c>
      <c r="J243" s="320" t="s">
        <v>168</v>
      </c>
      <c r="K243" s="320" t="s">
        <v>4</v>
      </c>
    </row>
    <row r="244" spans="2:11" ht="25.5" x14ac:dyDescent="0.25">
      <c r="B244" s="364" t="s">
        <v>7</v>
      </c>
      <c r="C244" s="322" t="s">
        <v>188</v>
      </c>
      <c r="D244" s="364" t="s">
        <v>31</v>
      </c>
      <c r="E244" s="364" t="s">
        <v>189</v>
      </c>
      <c r="F244" s="468" t="s">
        <v>169</v>
      </c>
      <c r="G244" s="468"/>
      <c r="H244" s="323" t="s">
        <v>32</v>
      </c>
      <c r="I244" s="324">
        <v>1</v>
      </c>
      <c r="J244" s="325">
        <v>18.12</v>
      </c>
      <c r="K244" s="325">
        <v>18.12</v>
      </c>
    </row>
    <row r="245" spans="2:11" ht="38.25" x14ac:dyDescent="0.25">
      <c r="B245" s="365" t="s">
        <v>170</v>
      </c>
      <c r="C245" s="326" t="s">
        <v>881</v>
      </c>
      <c r="D245" s="365" t="s">
        <v>31</v>
      </c>
      <c r="E245" s="365" t="s">
        <v>882</v>
      </c>
      <c r="F245" s="469" t="s">
        <v>169</v>
      </c>
      <c r="G245" s="469"/>
      <c r="H245" s="327" t="s">
        <v>32</v>
      </c>
      <c r="I245" s="328">
        <v>1</v>
      </c>
      <c r="J245" s="329">
        <v>0.11</v>
      </c>
      <c r="K245" s="329">
        <v>0.11</v>
      </c>
    </row>
    <row r="246" spans="2:11" ht="38.25" x14ac:dyDescent="0.25">
      <c r="B246" s="362" t="s">
        <v>171</v>
      </c>
      <c r="C246" s="330" t="s">
        <v>883</v>
      </c>
      <c r="D246" s="362" t="s">
        <v>31</v>
      </c>
      <c r="E246" s="362" t="s">
        <v>884</v>
      </c>
      <c r="F246" s="470" t="s">
        <v>172</v>
      </c>
      <c r="G246" s="470"/>
      <c r="H246" s="331" t="s">
        <v>32</v>
      </c>
      <c r="I246" s="332">
        <v>1</v>
      </c>
      <c r="J246" s="333">
        <v>12.45</v>
      </c>
      <c r="K246" s="333">
        <v>12.45</v>
      </c>
    </row>
    <row r="247" spans="2:11" ht="38.25" x14ac:dyDescent="0.25">
      <c r="B247" s="362" t="s">
        <v>171</v>
      </c>
      <c r="C247" s="330" t="s">
        <v>885</v>
      </c>
      <c r="D247" s="362" t="s">
        <v>31</v>
      </c>
      <c r="E247" s="362" t="s">
        <v>886</v>
      </c>
      <c r="F247" s="470" t="s">
        <v>857</v>
      </c>
      <c r="G247" s="470"/>
      <c r="H247" s="331" t="s">
        <v>32</v>
      </c>
      <c r="I247" s="332">
        <v>1</v>
      </c>
      <c r="J247" s="333">
        <v>2.29</v>
      </c>
      <c r="K247" s="333">
        <v>2.29</v>
      </c>
    </row>
    <row r="248" spans="2:11" ht="38.25" x14ac:dyDescent="0.25">
      <c r="B248" s="362" t="s">
        <v>171</v>
      </c>
      <c r="C248" s="330" t="s">
        <v>887</v>
      </c>
      <c r="D248" s="362" t="s">
        <v>31</v>
      </c>
      <c r="E248" s="362" t="s">
        <v>888</v>
      </c>
      <c r="F248" s="470" t="s">
        <v>173</v>
      </c>
      <c r="G248" s="470"/>
      <c r="H248" s="331" t="s">
        <v>32</v>
      </c>
      <c r="I248" s="332">
        <v>1</v>
      </c>
      <c r="J248" s="333">
        <v>1.1499999999999999</v>
      </c>
      <c r="K248" s="333">
        <v>1.1499999999999999</v>
      </c>
    </row>
    <row r="249" spans="2:11" ht="38.25" x14ac:dyDescent="0.25">
      <c r="B249" s="362" t="s">
        <v>171</v>
      </c>
      <c r="C249" s="330" t="s">
        <v>889</v>
      </c>
      <c r="D249" s="362" t="s">
        <v>31</v>
      </c>
      <c r="E249" s="362" t="s">
        <v>890</v>
      </c>
      <c r="F249" s="470" t="s">
        <v>173</v>
      </c>
      <c r="G249" s="470"/>
      <c r="H249" s="331" t="s">
        <v>32</v>
      </c>
      <c r="I249" s="332">
        <v>1</v>
      </c>
      <c r="J249" s="333">
        <v>0.56000000000000005</v>
      </c>
      <c r="K249" s="333">
        <v>0.56000000000000005</v>
      </c>
    </row>
    <row r="250" spans="2:11" ht="38.25" x14ac:dyDescent="0.25">
      <c r="B250" s="362" t="s">
        <v>171</v>
      </c>
      <c r="C250" s="330" t="s">
        <v>855</v>
      </c>
      <c r="D250" s="362" t="s">
        <v>31</v>
      </c>
      <c r="E250" s="362" t="s">
        <v>856</v>
      </c>
      <c r="F250" s="470" t="s">
        <v>857</v>
      </c>
      <c r="G250" s="470"/>
      <c r="H250" s="331" t="s">
        <v>32</v>
      </c>
      <c r="I250" s="332">
        <v>1</v>
      </c>
      <c r="J250" s="333">
        <v>0.81</v>
      </c>
      <c r="K250" s="333">
        <v>0.81</v>
      </c>
    </row>
    <row r="251" spans="2:11" ht="38.25" x14ac:dyDescent="0.25">
      <c r="B251" s="362" t="s">
        <v>171</v>
      </c>
      <c r="C251" s="330" t="s">
        <v>860</v>
      </c>
      <c r="D251" s="362" t="s">
        <v>31</v>
      </c>
      <c r="E251" s="362" t="s">
        <v>861</v>
      </c>
      <c r="F251" s="470" t="s">
        <v>862</v>
      </c>
      <c r="G251" s="470"/>
      <c r="H251" s="331" t="s">
        <v>32</v>
      </c>
      <c r="I251" s="332">
        <v>1</v>
      </c>
      <c r="J251" s="333">
        <v>0.06</v>
      </c>
      <c r="K251" s="333">
        <v>0.06</v>
      </c>
    </row>
    <row r="252" spans="2:11" ht="38.25" x14ac:dyDescent="0.25">
      <c r="B252" s="362" t="s">
        <v>171</v>
      </c>
      <c r="C252" s="330" t="s">
        <v>891</v>
      </c>
      <c r="D252" s="362" t="s">
        <v>31</v>
      </c>
      <c r="E252" s="362" t="s">
        <v>892</v>
      </c>
      <c r="F252" s="470" t="s">
        <v>876</v>
      </c>
      <c r="G252" s="470"/>
      <c r="H252" s="331" t="s">
        <v>32</v>
      </c>
      <c r="I252" s="332">
        <v>1</v>
      </c>
      <c r="J252" s="333">
        <v>0.69</v>
      </c>
      <c r="K252" s="333">
        <v>0.69</v>
      </c>
    </row>
    <row r="253" spans="2:11" x14ac:dyDescent="0.25">
      <c r="B253" s="361"/>
      <c r="C253" s="361"/>
      <c r="D253" s="361"/>
      <c r="E253" s="361"/>
      <c r="F253" s="361"/>
      <c r="G253" s="334"/>
      <c r="H253" s="361"/>
      <c r="I253" s="334"/>
      <c r="J253" s="361"/>
      <c r="K253" s="334"/>
    </row>
    <row r="254" spans="2:11" ht="13.5" thickBot="1" x14ac:dyDescent="0.3">
      <c r="B254" s="361"/>
      <c r="C254" s="361"/>
      <c r="D254" s="361"/>
      <c r="E254" s="361"/>
      <c r="F254" s="361"/>
      <c r="G254" s="334"/>
      <c r="H254" s="361"/>
      <c r="I254" s="464"/>
      <c r="J254" s="464"/>
      <c r="K254" s="334"/>
    </row>
    <row r="255" spans="2:11" ht="13.5" thickTop="1" x14ac:dyDescent="0.25">
      <c r="B255" s="335"/>
      <c r="C255" s="335"/>
      <c r="D255" s="335"/>
      <c r="E255" s="335"/>
      <c r="F255" s="335"/>
      <c r="G255" s="335"/>
      <c r="H255" s="335"/>
      <c r="I255" s="335"/>
      <c r="J255" s="335"/>
      <c r="K255" s="335"/>
    </row>
    <row r="256" spans="2:11" ht="30" x14ac:dyDescent="0.25">
      <c r="B256" s="363"/>
      <c r="C256" s="320" t="s">
        <v>0</v>
      </c>
      <c r="D256" s="363" t="s">
        <v>166</v>
      </c>
      <c r="E256" s="363" t="s">
        <v>83</v>
      </c>
      <c r="F256" s="471" t="s">
        <v>1</v>
      </c>
      <c r="G256" s="471"/>
      <c r="H256" s="321" t="s">
        <v>3</v>
      </c>
      <c r="I256" s="320" t="s">
        <v>167</v>
      </c>
      <c r="J256" s="320" t="s">
        <v>168</v>
      </c>
      <c r="K256" s="320" t="s">
        <v>4</v>
      </c>
    </row>
    <row r="257" spans="2:11" ht="42" customHeight="1" x14ac:dyDescent="0.25">
      <c r="B257" s="364" t="s">
        <v>7</v>
      </c>
      <c r="C257" s="322" t="s">
        <v>184</v>
      </c>
      <c r="D257" s="364" t="s">
        <v>31</v>
      </c>
      <c r="E257" s="364" t="s">
        <v>185</v>
      </c>
      <c r="F257" s="468" t="s">
        <v>169</v>
      </c>
      <c r="G257" s="468"/>
      <c r="H257" s="323" t="s">
        <v>32</v>
      </c>
      <c r="I257" s="324">
        <v>1</v>
      </c>
      <c r="J257" s="325">
        <v>18.48</v>
      </c>
      <c r="K257" s="325">
        <v>18.48</v>
      </c>
    </row>
    <row r="258" spans="2:11" ht="38.25" x14ac:dyDescent="0.25">
      <c r="B258" s="365" t="s">
        <v>170</v>
      </c>
      <c r="C258" s="326" t="s">
        <v>893</v>
      </c>
      <c r="D258" s="365" t="s">
        <v>31</v>
      </c>
      <c r="E258" s="365" t="s">
        <v>875</v>
      </c>
      <c r="F258" s="469" t="s">
        <v>169</v>
      </c>
      <c r="G258" s="469"/>
      <c r="H258" s="327" t="s">
        <v>32</v>
      </c>
      <c r="I258" s="328">
        <v>1</v>
      </c>
      <c r="J258" s="329">
        <v>0.37</v>
      </c>
      <c r="K258" s="329">
        <v>0.37</v>
      </c>
    </row>
    <row r="259" spans="2:11" ht="38.25" x14ac:dyDescent="0.25">
      <c r="B259" s="362" t="s">
        <v>171</v>
      </c>
      <c r="C259" s="330" t="s">
        <v>894</v>
      </c>
      <c r="D259" s="362" t="s">
        <v>31</v>
      </c>
      <c r="E259" s="362" t="s">
        <v>895</v>
      </c>
      <c r="F259" s="470" t="s">
        <v>172</v>
      </c>
      <c r="G259" s="470"/>
      <c r="H259" s="331" t="s">
        <v>32</v>
      </c>
      <c r="I259" s="332">
        <v>1</v>
      </c>
      <c r="J259" s="333">
        <v>12.41</v>
      </c>
      <c r="K259" s="333">
        <v>12.41</v>
      </c>
    </row>
    <row r="260" spans="2:11" ht="38.25" x14ac:dyDescent="0.25">
      <c r="B260" s="362" t="s">
        <v>171</v>
      </c>
      <c r="C260" s="330" t="s">
        <v>885</v>
      </c>
      <c r="D260" s="362" t="s">
        <v>31</v>
      </c>
      <c r="E260" s="362" t="s">
        <v>886</v>
      </c>
      <c r="F260" s="470" t="s">
        <v>857</v>
      </c>
      <c r="G260" s="470"/>
      <c r="H260" s="331" t="s">
        <v>32</v>
      </c>
      <c r="I260" s="332">
        <v>1</v>
      </c>
      <c r="J260" s="333">
        <v>2.29</v>
      </c>
      <c r="K260" s="333">
        <v>2.29</v>
      </c>
    </row>
    <row r="261" spans="2:11" ht="38.25" x14ac:dyDescent="0.25">
      <c r="B261" s="362" t="s">
        <v>171</v>
      </c>
      <c r="C261" s="330" t="s">
        <v>896</v>
      </c>
      <c r="D261" s="362" t="s">
        <v>31</v>
      </c>
      <c r="E261" s="362" t="s">
        <v>897</v>
      </c>
      <c r="F261" s="470" t="s">
        <v>173</v>
      </c>
      <c r="G261" s="470"/>
      <c r="H261" s="331" t="s">
        <v>32</v>
      </c>
      <c r="I261" s="332">
        <v>1</v>
      </c>
      <c r="J261" s="333">
        <v>1.07</v>
      </c>
      <c r="K261" s="333">
        <v>1.07</v>
      </c>
    </row>
    <row r="262" spans="2:11" ht="38.25" x14ac:dyDescent="0.25">
      <c r="B262" s="362" t="s">
        <v>171</v>
      </c>
      <c r="C262" s="330" t="s">
        <v>855</v>
      </c>
      <c r="D262" s="362" t="s">
        <v>31</v>
      </c>
      <c r="E262" s="362" t="s">
        <v>856</v>
      </c>
      <c r="F262" s="470" t="s">
        <v>857</v>
      </c>
      <c r="G262" s="470"/>
      <c r="H262" s="331" t="s">
        <v>32</v>
      </c>
      <c r="I262" s="332">
        <v>1</v>
      </c>
      <c r="J262" s="333">
        <v>0.81</v>
      </c>
      <c r="K262" s="333">
        <v>0.81</v>
      </c>
    </row>
    <row r="263" spans="2:11" ht="38.25" x14ac:dyDescent="0.25">
      <c r="B263" s="362" t="s">
        <v>171</v>
      </c>
      <c r="C263" s="330" t="s">
        <v>898</v>
      </c>
      <c r="D263" s="362" t="s">
        <v>31</v>
      </c>
      <c r="E263" s="362" t="s">
        <v>899</v>
      </c>
      <c r="F263" s="470" t="s">
        <v>173</v>
      </c>
      <c r="G263" s="470"/>
      <c r="H263" s="331" t="s">
        <v>32</v>
      </c>
      <c r="I263" s="332">
        <v>1</v>
      </c>
      <c r="J263" s="333">
        <v>0.78</v>
      </c>
      <c r="K263" s="333">
        <v>0.78</v>
      </c>
    </row>
    <row r="264" spans="2:11" ht="38.25" x14ac:dyDescent="0.25">
      <c r="B264" s="362" t="s">
        <v>171</v>
      </c>
      <c r="C264" s="330" t="s">
        <v>860</v>
      </c>
      <c r="D264" s="362" t="s">
        <v>31</v>
      </c>
      <c r="E264" s="362" t="s">
        <v>861</v>
      </c>
      <c r="F264" s="470" t="s">
        <v>862</v>
      </c>
      <c r="G264" s="470"/>
      <c r="H264" s="331" t="s">
        <v>32</v>
      </c>
      <c r="I264" s="332">
        <v>1</v>
      </c>
      <c r="J264" s="333">
        <v>0.06</v>
      </c>
      <c r="K264" s="333">
        <v>0.06</v>
      </c>
    </row>
    <row r="265" spans="2:11" ht="38.25" x14ac:dyDescent="0.25">
      <c r="B265" s="362" t="s">
        <v>171</v>
      </c>
      <c r="C265" s="330" t="s">
        <v>891</v>
      </c>
      <c r="D265" s="362" t="s">
        <v>31</v>
      </c>
      <c r="E265" s="362" t="s">
        <v>892</v>
      </c>
      <c r="F265" s="470" t="s">
        <v>876</v>
      </c>
      <c r="G265" s="470"/>
      <c r="H265" s="331" t="s">
        <v>32</v>
      </c>
      <c r="I265" s="332">
        <v>1</v>
      </c>
      <c r="J265" s="333">
        <v>0.69</v>
      </c>
      <c r="K265" s="333">
        <v>0.69</v>
      </c>
    </row>
    <row r="266" spans="2:11" x14ac:dyDescent="0.25">
      <c r="B266" s="361"/>
      <c r="C266" s="361"/>
      <c r="D266" s="361"/>
      <c r="E266" s="361"/>
      <c r="F266" s="361"/>
      <c r="G266" s="334"/>
      <c r="H266" s="361"/>
      <c r="I266" s="334"/>
      <c r="J266" s="361"/>
      <c r="K266" s="334"/>
    </row>
    <row r="267" spans="2:11" ht="27.95" customHeight="1" thickBot="1" x14ac:dyDescent="0.3">
      <c r="B267" s="361"/>
      <c r="C267" s="361"/>
      <c r="D267" s="361"/>
      <c r="E267" s="361"/>
      <c r="F267" s="361"/>
      <c r="G267" s="334"/>
      <c r="H267" s="361"/>
      <c r="I267" s="464"/>
      <c r="J267" s="464"/>
      <c r="K267" s="334"/>
    </row>
    <row r="268" spans="2:11" ht="13.5" thickTop="1" x14ac:dyDescent="0.25">
      <c r="B268" s="335"/>
      <c r="C268" s="335"/>
      <c r="D268" s="335"/>
      <c r="E268" s="335"/>
      <c r="F268" s="335"/>
      <c r="G268" s="335"/>
      <c r="H268" s="335"/>
      <c r="I268" s="335"/>
      <c r="J268" s="335"/>
      <c r="K268" s="335"/>
    </row>
    <row r="269" spans="2:11" ht="30" x14ac:dyDescent="0.25">
      <c r="B269" s="363"/>
      <c r="C269" s="320" t="s">
        <v>0</v>
      </c>
      <c r="D269" s="363" t="s">
        <v>166</v>
      </c>
      <c r="E269" s="363" t="s">
        <v>83</v>
      </c>
      <c r="F269" s="471" t="s">
        <v>1</v>
      </c>
      <c r="G269" s="471"/>
      <c r="H269" s="321" t="s">
        <v>3</v>
      </c>
      <c r="I269" s="320" t="s">
        <v>167</v>
      </c>
      <c r="J269" s="320" t="s">
        <v>168</v>
      </c>
      <c r="K269" s="320" t="s">
        <v>4</v>
      </c>
    </row>
    <row r="270" spans="2:11" ht="14.1" customHeight="1" x14ac:dyDescent="0.25">
      <c r="B270" s="364" t="s">
        <v>7</v>
      </c>
      <c r="C270" s="322" t="s">
        <v>816</v>
      </c>
      <c r="D270" s="364" t="s">
        <v>31</v>
      </c>
      <c r="E270" s="364" t="s">
        <v>817</v>
      </c>
      <c r="F270" s="468" t="s">
        <v>169</v>
      </c>
      <c r="G270" s="468"/>
      <c r="H270" s="323" t="s">
        <v>32</v>
      </c>
      <c r="I270" s="324">
        <v>1</v>
      </c>
      <c r="J270" s="325">
        <v>18.2</v>
      </c>
      <c r="K270" s="325">
        <v>18.2</v>
      </c>
    </row>
    <row r="271" spans="2:11" ht="38.25" x14ac:dyDescent="0.25">
      <c r="B271" s="365" t="s">
        <v>170</v>
      </c>
      <c r="C271" s="326" t="s">
        <v>900</v>
      </c>
      <c r="D271" s="365" t="s">
        <v>31</v>
      </c>
      <c r="E271" s="365" t="s">
        <v>901</v>
      </c>
      <c r="F271" s="469" t="s">
        <v>169</v>
      </c>
      <c r="G271" s="469"/>
      <c r="H271" s="327" t="s">
        <v>32</v>
      </c>
      <c r="I271" s="328">
        <v>1</v>
      </c>
      <c r="J271" s="329">
        <v>0.11</v>
      </c>
      <c r="K271" s="329">
        <v>0.11</v>
      </c>
    </row>
    <row r="272" spans="2:11" ht="38.25" x14ac:dyDescent="0.25">
      <c r="B272" s="362" t="s">
        <v>171</v>
      </c>
      <c r="C272" s="330" t="s">
        <v>902</v>
      </c>
      <c r="D272" s="362" t="s">
        <v>31</v>
      </c>
      <c r="E272" s="362" t="s">
        <v>903</v>
      </c>
      <c r="F272" s="470" t="s">
        <v>172</v>
      </c>
      <c r="G272" s="470"/>
      <c r="H272" s="331" t="s">
        <v>32</v>
      </c>
      <c r="I272" s="332">
        <v>1</v>
      </c>
      <c r="J272" s="333">
        <v>12.41</v>
      </c>
      <c r="K272" s="333">
        <v>12.41</v>
      </c>
    </row>
    <row r="273" spans="2:11" ht="38.25" x14ac:dyDescent="0.25">
      <c r="B273" s="362" t="s">
        <v>171</v>
      </c>
      <c r="C273" s="330" t="s">
        <v>885</v>
      </c>
      <c r="D273" s="362" t="s">
        <v>31</v>
      </c>
      <c r="E273" s="362" t="s">
        <v>886</v>
      </c>
      <c r="F273" s="470" t="s">
        <v>857</v>
      </c>
      <c r="G273" s="470"/>
      <c r="H273" s="331" t="s">
        <v>32</v>
      </c>
      <c r="I273" s="332">
        <v>1</v>
      </c>
      <c r="J273" s="333">
        <v>2.29</v>
      </c>
      <c r="K273" s="333">
        <v>2.29</v>
      </c>
    </row>
    <row r="274" spans="2:11" ht="38.25" x14ac:dyDescent="0.25">
      <c r="B274" s="362" t="s">
        <v>171</v>
      </c>
      <c r="C274" s="330" t="s">
        <v>904</v>
      </c>
      <c r="D274" s="362" t="s">
        <v>31</v>
      </c>
      <c r="E274" s="362" t="s">
        <v>905</v>
      </c>
      <c r="F274" s="470" t="s">
        <v>173</v>
      </c>
      <c r="G274" s="470"/>
      <c r="H274" s="331" t="s">
        <v>32</v>
      </c>
      <c r="I274" s="332">
        <v>1</v>
      </c>
      <c r="J274" s="333">
        <v>1.0900000000000001</v>
      </c>
      <c r="K274" s="333">
        <v>1.0900000000000001</v>
      </c>
    </row>
    <row r="275" spans="2:11" ht="38.25" x14ac:dyDescent="0.25">
      <c r="B275" s="362" t="s">
        <v>171</v>
      </c>
      <c r="C275" s="330" t="s">
        <v>855</v>
      </c>
      <c r="D275" s="362" t="s">
        <v>31</v>
      </c>
      <c r="E275" s="362" t="s">
        <v>856</v>
      </c>
      <c r="F275" s="470" t="s">
        <v>857</v>
      </c>
      <c r="G275" s="470"/>
      <c r="H275" s="331" t="s">
        <v>32</v>
      </c>
      <c r="I275" s="332">
        <v>1</v>
      </c>
      <c r="J275" s="333">
        <v>0.81</v>
      </c>
      <c r="K275" s="333">
        <v>0.81</v>
      </c>
    </row>
    <row r="276" spans="2:11" ht="38.25" x14ac:dyDescent="0.25">
      <c r="B276" s="362" t="s">
        <v>171</v>
      </c>
      <c r="C276" s="330" t="s">
        <v>906</v>
      </c>
      <c r="D276" s="362" t="s">
        <v>31</v>
      </c>
      <c r="E276" s="362" t="s">
        <v>907</v>
      </c>
      <c r="F276" s="470" t="s">
        <v>173</v>
      </c>
      <c r="G276" s="470"/>
      <c r="H276" s="331" t="s">
        <v>32</v>
      </c>
      <c r="I276" s="332">
        <v>1</v>
      </c>
      <c r="J276" s="333">
        <v>0.74</v>
      </c>
      <c r="K276" s="333">
        <v>0.74</v>
      </c>
    </row>
    <row r="277" spans="2:11" ht="38.25" x14ac:dyDescent="0.25">
      <c r="B277" s="362" t="s">
        <v>171</v>
      </c>
      <c r="C277" s="330" t="s">
        <v>860</v>
      </c>
      <c r="D277" s="362" t="s">
        <v>31</v>
      </c>
      <c r="E277" s="362" t="s">
        <v>861</v>
      </c>
      <c r="F277" s="470" t="s">
        <v>862</v>
      </c>
      <c r="G277" s="470"/>
      <c r="H277" s="331" t="s">
        <v>32</v>
      </c>
      <c r="I277" s="332">
        <v>1</v>
      </c>
      <c r="J277" s="333">
        <v>0.06</v>
      </c>
      <c r="K277" s="333">
        <v>0.06</v>
      </c>
    </row>
    <row r="278" spans="2:11" ht="38.25" x14ac:dyDescent="0.25">
      <c r="B278" s="362" t="s">
        <v>171</v>
      </c>
      <c r="C278" s="330" t="s">
        <v>891</v>
      </c>
      <c r="D278" s="362" t="s">
        <v>31</v>
      </c>
      <c r="E278" s="362" t="s">
        <v>892</v>
      </c>
      <c r="F278" s="470" t="s">
        <v>876</v>
      </c>
      <c r="G278" s="470"/>
      <c r="H278" s="331" t="s">
        <v>32</v>
      </c>
      <c r="I278" s="332">
        <v>1</v>
      </c>
      <c r="J278" s="333">
        <v>0.69</v>
      </c>
      <c r="K278" s="333">
        <v>0.69</v>
      </c>
    </row>
    <row r="279" spans="2:11" x14ac:dyDescent="0.25">
      <c r="B279" s="361"/>
      <c r="C279" s="361"/>
      <c r="D279" s="361"/>
      <c r="E279" s="361"/>
      <c r="F279" s="361"/>
      <c r="G279" s="334"/>
      <c r="H279" s="361"/>
      <c r="I279" s="334"/>
      <c r="J279" s="361"/>
      <c r="K279" s="334"/>
    </row>
    <row r="280" spans="2:11" ht="27.95" customHeight="1" thickBot="1" x14ac:dyDescent="0.3">
      <c r="B280" s="361"/>
      <c r="C280" s="361"/>
      <c r="D280" s="361"/>
      <c r="E280" s="361"/>
      <c r="F280" s="361"/>
      <c r="G280" s="334"/>
      <c r="H280" s="361"/>
      <c r="I280" s="464"/>
      <c r="J280" s="464"/>
      <c r="K280" s="334"/>
    </row>
    <row r="281" spans="2:11" ht="13.5" thickTop="1" x14ac:dyDescent="0.25">
      <c r="B281" s="335"/>
      <c r="C281" s="335"/>
      <c r="D281" s="335"/>
      <c r="E281" s="335"/>
      <c r="F281" s="335"/>
      <c r="G281" s="335"/>
      <c r="H281" s="335"/>
      <c r="I281" s="335"/>
      <c r="J281" s="335"/>
      <c r="K281" s="335"/>
    </row>
    <row r="282" spans="2:11" ht="30" x14ac:dyDescent="0.25">
      <c r="B282" s="363"/>
      <c r="C282" s="320" t="s">
        <v>0</v>
      </c>
      <c r="D282" s="363" t="s">
        <v>166</v>
      </c>
      <c r="E282" s="363" t="s">
        <v>83</v>
      </c>
      <c r="F282" s="471" t="s">
        <v>1</v>
      </c>
      <c r="G282" s="471"/>
      <c r="H282" s="321" t="s">
        <v>3</v>
      </c>
      <c r="I282" s="320" t="s">
        <v>167</v>
      </c>
      <c r="J282" s="320" t="s">
        <v>168</v>
      </c>
      <c r="K282" s="320" t="s">
        <v>4</v>
      </c>
    </row>
    <row r="283" spans="2:11" ht="25.5" x14ac:dyDescent="0.25">
      <c r="B283" s="364" t="s">
        <v>7</v>
      </c>
      <c r="C283" s="322" t="s">
        <v>777</v>
      </c>
      <c r="D283" s="364" t="s">
        <v>165</v>
      </c>
      <c r="E283" s="364" t="s">
        <v>778</v>
      </c>
      <c r="F283" s="468" t="s">
        <v>779</v>
      </c>
      <c r="G283" s="468"/>
      <c r="H283" s="323" t="s">
        <v>2</v>
      </c>
      <c r="I283" s="324">
        <v>1</v>
      </c>
      <c r="J283" s="325">
        <v>92.51</v>
      </c>
      <c r="K283" s="325">
        <v>92.51</v>
      </c>
    </row>
    <row r="284" spans="2:11" ht="38.25" x14ac:dyDescent="0.25">
      <c r="B284" s="365" t="s">
        <v>170</v>
      </c>
      <c r="C284" s="326" t="s">
        <v>908</v>
      </c>
      <c r="D284" s="365" t="s">
        <v>165</v>
      </c>
      <c r="E284" s="365" t="s">
        <v>909</v>
      </c>
      <c r="F284" s="469" t="s">
        <v>694</v>
      </c>
      <c r="G284" s="469"/>
      <c r="H284" s="327" t="s">
        <v>8</v>
      </c>
      <c r="I284" s="328">
        <v>3.2000000000000001E-2</v>
      </c>
      <c r="J284" s="329">
        <v>448.43</v>
      </c>
      <c r="K284" s="329">
        <v>14.34</v>
      </c>
    </row>
    <row r="285" spans="2:11" ht="38.25" x14ac:dyDescent="0.25">
      <c r="B285" s="365" t="s">
        <v>170</v>
      </c>
      <c r="C285" s="326" t="s">
        <v>695</v>
      </c>
      <c r="D285" s="365" t="s">
        <v>165</v>
      </c>
      <c r="E285" s="365" t="s">
        <v>696</v>
      </c>
      <c r="F285" s="469" t="s">
        <v>681</v>
      </c>
      <c r="G285" s="469"/>
      <c r="H285" s="327" t="s">
        <v>682</v>
      </c>
      <c r="I285" s="328">
        <v>1.52</v>
      </c>
      <c r="J285" s="329">
        <v>3.52</v>
      </c>
      <c r="K285" s="329">
        <v>5.35</v>
      </c>
    </row>
    <row r="286" spans="2:11" ht="27.95" customHeight="1" x14ac:dyDescent="0.25">
      <c r="B286" s="365" t="s">
        <v>170</v>
      </c>
      <c r="C286" s="326" t="s">
        <v>679</v>
      </c>
      <c r="D286" s="365" t="s">
        <v>165</v>
      </c>
      <c r="E286" s="365" t="s">
        <v>680</v>
      </c>
      <c r="F286" s="469" t="s">
        <v>681</v>
      </c>
      <c r="G286" s="469"/>
      <c r="H286" s="327" t="s">
        <v>682</v>
      </c>
      <c r="I286" s="328">
        <v>0.91</v>
      </c>
      <c r="J286" s="329">
        <v>3.63</v>
      </c>
      <c r="K286" s="329">
        <v>3.3</v>
      </c>
    </row>
    <row r="287" spans="2:11" x14ac:dyDescent="0.25">
      <c r="B287" s="362" t="s">
        <v>171</v>
      </c>
      <c r="C287" s="330" t="s">
        <v>910</v>
      </c>
      <c r="D287" s="362" t="s">
        <v>165</v>
      </c>
      <c r="E287" s="362" t="s">
        <v>911</v>
      </c>
      <c r="F287" s="470" t="s">
        <v>174</v>
      </c>
      <c r="G287" s="470"/>
      <c r="H287" s="331" t="s">
        <v>193</v>
      </c>
      <c r="I287" s="332">
        <v>68</v>
      </c>
      <c r="J287" s="333">
        <v>0.5</v>
      </c>
      <c r="K287" s="333">
        <v>34</v>
      </c>
    </row>
    <row r="288" spans="2:11" ht="38.25" x14ac:dyDescent="0.25">
      <c r="B288" s="362" t="s">
        <v>171</v>
      </c>
      <c r="C288" s="330" t="s">
        <v>164</v>
      </c>
      <c r="D288" s="362" t="s">
        <v>31</v>
      </c>
      <c r="E288" s="362" t="s">
        <v>697</v>
      </c>
      <c r="F288" s="470" t="s">
        <v>172</v>
      </c>
      <c r="G288" s="470"/>
      <c r="H288" s="331" t="s">
        <v>32</v>
      </c>
      <c r="I288" s="332">
        <v>1.52</v>
      </c>
      <c r="J288" s="333">
        <v>16.39</v>
      </c>
      <c r="K288" s="333">
        <v>24.91</v>
      </c>
    </row>
    <row r="289" spans="2:11" ht="38.25" x14ac:dyDescent="0.25">
      <c r="B289" s="362" t="s">
        <v>171</v>
      </c>
      <c r="C289" s="330" t="s">
        <v>163</v>
      </c>
      <c r="D289" s="362" t="s">
        <v>31</v>
      </c>
      <c r="E289" s="362" t="s">
        <v>47</v>
      </c>
      <c r="F289" s="470" t="s">
        <v>172</v>
      </c>
      <c r="G289" s="470"/>
      <c r="H289" s="331" t="s">
        <v>32</v>
      </c>
      <c r="I289" s="332">
        <v>0.91</v>
      </c>
      <c r="J289" s="333">
        <v>11.67</v>
      </c>
      <c r="K289" s="333">
        <v>10.61</v>
      </c>
    </row>
    <row r="290" spans="2:11" x14ac:dyDescent="0.25">
      <c r="B290" s="361"/>
      <c r="C290" s="361"/>
      <c r="D290" s="361"/>
      <c r="E290" s="361"/>
      <c r="F290" s="361"/>
      <c r="G290" s="334"/>
      <c r="H290" s="361"/>
      <c r="I290" s="334"/>
      <c r="J290" s="361"/>
      <c r="K290" s="334"/>
    </row>
    <row r="291" spans="2:11" ht="13.5" thickBot="1" x14ac:dyDescent="0.3">
      <c r="B291" s="361"/>
      <c r="C291" s="361"/>
      <c r="D291" s="361"/>
      <c r="E291" s="361"/>
      <c r="F291" s="361"/>
      <c r="G291" s="334"/>
      <c r="H291" s="361"/>
      <c r="I291" s="464"/>
      <c r="J291" s="464"/>
      <c r="K291" s="334"/>
    </row>
    <row r="292" spans="2:11" ht="27.95" customHeight="1" thickTop="1" x14ac:dyDescent="0.25">
      <c r="B292" s="335"/>
      <c r="C292" s="335"/>
      <c r="D292" s="335"/>
      <c r="E292" s="335"/>
      <c r="F292" s="335"/>
      <c r="G292" s="335"/>
      <c r="H292" s="335"/>
      <c r="I292" s="335"/>
      <c r="J292" s="335"/>
      <c r="K292" s="335"/>
    </row>
    <row r="293" spans="2:11" ht="30" x14ac:dyDescent="0.25">
      <c r="B293" s="363"/>
      <c r="C293" s="320" t="s">
        <v>0</v>
      </c>
      <c r="D293" s="363" t="s">
        <v>166</v>
      </c>
      <c r="E293" s="363" t="s">
        <v>83</v>
      </c>
      <c r="F293" s="471" t="s">
        <v>1</v>
      </c>
      <c r="G293" s="471"/>
      <c r="H293" s="321" t="s">
        <v>3</v>
      </c>
      <c r="I293" s="320" t="s">
        <v>167</v>
      </c>
      <c r="J293" s="320" t="s">
        <v>168</v>
      </c>
      <c r="K293" s="320" t="s">
        <v>4</v>
      </c>
    </row>
    <row r="294" spans="2:11" ht="25.5" x14ac:dyDescent="0.25">
      <c r="B294" s="364" t="s">
        <v>7</v>
      </c>
      <c r="C294" s="322" t="s">
        <v>912</v>
      </c>
      <c r="D294" s="364" t="s">
        <v>165</v>
      </c>
      <c r="E294" s="364" t="s">
        <v>913</v>
      </c>
      <c r="F294" s="468" t="s">
        <v>789</v>
      </c>
      <c r="G294" s="468"/>
      <c r="H294" s="323" t="s">
        <v>8</v>
      </c>
      <c r="I294" s="324">
        <v>1</v>
      </c>
      <c r="J294" s="325">
        <v>485.87</v>
      </c>
      <c r="K294" s="325">
        <v>485.87</v>
      </c>
    </row>
    <row r="295" spans="2:11" ht="38.25" x14ac:dyDescent="0.25">
      <c r="B295" s="365" t="s">
        <v>170</v>
      </c>
      <c r="C295" s="326" t="s">
        <v>679</v>
      </c>
      <c r="D295" s="365" t="s">
        <v>165</v>
      </c>
      <c r="E295" s="365" t="s">
        <v>680</v>
      </c>
      <c r="F295" s="469" t="s">
        <v>681</v>
      </c>
      <c r="G295" s="469"/>
      <c r="H295" s="327" t="s">
        <v>682</v>
      </c>
      <c r="I295" s="328">
        <v>4</v>
      </c>
      <c r="J295" s="329">
        <v>3.63</v>
      </c>
      <c r="K295" s="329">
        <v>14.52</v>
      </c>
    </row>
    <row r="296" spans="2:11" ht="38.25" x14ac:dyDescent="0.25">
      <c r="B296" s="362" t="s">
        <v>171</v>
      </c>
      <c r="C296" s="330" t="s">
        <v>824</v>
      </c>
      <c r="D296" s="362" t="s">
        <v>31</v>
      </c>
      <c r="E296" s="362" t="s">
        <v>825</v>
      </c>
      <c r="F296" s="470" t="s">
        <v>174</v>
      </c>
      <c r="G296" s="470"/>
      <c r="H296" s="331" t="s">
        <v>8</v>
      </c>
      <c r="I296" s="332">
        <v>1.08</v>
      </c>
      <c r="J296" s="333">
        <v>75</v>
      </c>
      <c r="K296" s="333">
        <v>81</v>
      </c>
    </row>
    <row r="297" spans="2:11" ht="38.25" x14ac:dyDescent="0.25">
      <c r="B297" s="362" t="s">
        <v>171</v>
      </c>
      <c r="C297" s="330" t="s">
        <v>828</v>
      </c>
      <c r="D297" s="362" t="s">
        <v>31</v>
      </c>
      <c r="E297" s="362" t="s">
        <v>829</v>
      </c>
      <c r="F297" s="470" t="s">
        <v>174</v>
      </c>
      <c r="G297" s="470"/>
      <c r="H297" s="331" t="s">
        <v>34</v>
      </c>
      <c r="I297" s="332">
        <v>452.2</v>
      </c>
      <c r="J297" s="333">
        <v>0.76</v>
      </c>
      <c r="K297" s="333">
        <v>343.67</v>
      </c>
    </row>
    <row r="298" spans="2:11" ht="27.95" customHeight="1" x14ac:dyDescent="0.25">
      <c r="B298" s="362" t="s">
        <v>171</v>
      </c>
      <c r="C298" s="330" t="s">
        <v>163</v>
      </c>
      <c r="D298" s="362" t="s">
        <v>31</v>
      </c>
      <c r="E298" s="362" t="s">
        <v>47</v>
      </c>
      <c r="F298" s="470" t="s">
        <v>172</v>
      </c>
      <c r="G298" s="470"/>
      <c r="H298" s="331" t="s">
        <v>32</v>
      </c>
      <c r="I298" s="332">
        <v>4</v>
      </c>
      <c r="J298" s="333">
        <v>11.67</v>
      </c>
      <c r="K298" s="333">
        <v>46.68</v>
      </c>
    </row>
    <row r="299" spans="2:11" x14ac:dyDescent="0.25">
      <c r="B299" s="361"/>
      <c r="C299" s="361"/>
      <c r="D299" s="361"/>
      <c r="E299" s="361"/>
      <c r="F299" s="361"/>
      <c r="G299" s="334"/>
      <c r="H299" s="361"/>
      <c r="I299" s="334"/>
      <c r="J299" s="361"/>
      <c r="K299" s="334"/>
    </row>
    <row r="300" spans="2:11" ht="13.5" thickBot="1" x14ac:dyDescent="0.3">
      <c r="B300" s="361"/>
      <c r="C300" s="361"/>
      <c r="D300" s="361"/>
      <c r="E300" s="361"/>
      <c r="F300" s="361"/>
      <c r="G300" s="334"/>
      <c r="H300" s="361"/>
      <c r="I300" s="464"/>
      <c r="J300" s="464"/>
      <c r="K300" s="334"/>
    </row>
    <row r="301" spans="2:11" ht="13.5" thickTop="1" x14ac:dyDescent="0.25">
      <c r="B301" s="335"/>
      <c r="C301" s="335"/>
      <c r="D301" s="335"/>
      <c r="E301" s="335"/>
      <c r="F301" s="335"/>
      <c r="G301" s="335"/>
      <c r="H301" s="335"/>
      <c r="I301" s="335"/>
      <c r="J301" s="335"/>
      <c r="K301" s="335"/>
    </row>
    <row r="302" spans="2:11" ht="30" x14ac:dyDescent="0.25">
      <c r="B302" s="363"/>
      <c r="C302" s="320" t="s">
        <v>0</v>
      </c>
      <c r="D302" s="363" t="s">
        <v>166</v>
      </c>
      <c r="E302" s="363" t="s">
        <v>83</v>
      </c>
      <c r="F302" s="471" t="s">
        <v>1</v>
      </c>
      <c r="G302" s="471"/>
      <c r="H302" s="321" t="s">
        <v>3</v>
      </c>
      <c r="I302" s="320" t="s">
        <v>167</v>
      </c>
      <c r="J302" s="320" t="s">
        <v>168</v>
      </c>
      <c r="K302" s="320" t="s">
        <v>4</v>
      </c>
    </row>
    <row r="303" spans="2:11" ht="38.25" x14ac:dyDescent="0.25">
      <c r="B303" s="364" t="s">
        <v>7</v>
      </c>
      <c r="C303" s="322" t="s">
        <v>908</v>
      </c>
      <c r="D303" s="364" t="s">
        <v>165</v>
      </c>
      <c r="E303" s="364" t="s">
        <v>909</v>
      </c>
      <c r="F303" s="468" t="s">
        <v>694</v>
      </c>
      <c r="G303" s="468"/>
      <c r="H303" s="323" t="s">
        <v>8</v>
      </c>
      <c r="I303" s="324">
        <v>1</v>
      </c>
      <c r="J303" s="325">
        <v>448.43</v>
      </c>
      <c r="K303" s="325">
        <v>448.43</v>
      </c>
    </row>
    <row r="304" spans="2:11" ht="27.95" customHeight="1" x14ac:dyDescent="0.25">
      <c r="B304" s="365" t="s">
        <v>170</v>
      </c>
      <c r="C304" s="326" t="s">
        <v>679</v>
      </c>
      <c r="D304" s="365" t="s">
        <v>165</v>
      </c>
      <c r="E304" s="365" t="s">
        <v>680</v>
      </c>
      <c r="F304" s="469" t="s">
        <v>681</v>
      </c>
      <c r="G304" s="469"/>
      <c r="H304" s="327" t="s">
        <v>682</v>
      </c>
      <c r="I304" s="328">
        <v>4</v>
      </c>
      <c r="J304" s="329">
        <v>3.63</v>
      </c>
      <c r="K304" s="329">
        <v>14.52</v>
      </c>
    </row>
    <row r="305" spans="2:11" ht="38.25" x14ac:dyDescent="0.25">
      <c r="B305" s="362" t="s">
        <v>171</v>
      </c>
      <c r="C305" s="330" t="s">
        <v>914</v>
      </c>
      <c r="D305" s="362" t="s">
        <v>31</v>
      </c>
      <c r="E305" s="362" t="s">
        <v>915</v>
      </c>
      <c r="F305" s="470" t="s">
        <v>174</v>
      </c>
      <c r="G305" s="470"/>
      <c r="H305" s="331" t="s">
        <v>8</v>
      </c>
      <c r="I305" s="332">
        <v>1.216</v>
      </c>
      <c r="J305" s="333">
        <v>75.98</v>
      </c>
      <c r="K305" s="333">
        <v>92.39</v>
      </c>
    </row>
    <row r="306" spans="2:11" ht="38.25" x14ac:dyDescent="0.25">
      <c r="B306" s="362" t="s">
        <v>171</v>
      </c>
      <c r="C306" s="330" t="s">
        <v>826</v>
      </c>
      <c r="D306" s="362" t="s">
        <v>31</v>
      </c>
      <c r="E306" s="362" t="s">
        <v>827</v>
      </c>
      <c r="F306" s="470" t="s">
        <v>174</v>
      </c>
      <c r="G306" s="470"/>
      <c r="H306" s="331" t="s">
        <v>34</v>
      </c>
      <c r="I306" s="332">
        <v>182</v>
      </c>
      <c r="J306" s="333">
        <v>0.86</v>
      </c>
      <c r="K306" s="333">
        <v>156.52000000000001</v>
      </c>
    </row>
    <row r="307" spans="2:11" ht="38.25" x14ac:dyDescent="0.25">
      <c r="B307" s="362" t="s">
        <v>171</v>
      </c>
      <c r="C307" s="330" t="s">
        <v>828</v>
      </c>
      <c r="D307" s="362" t="s">
        <v>31</v>
      </c>
      <c r="E307" s="362" t="s">
        <v>829</v>
      </c>
      <c r="F307" s="470" t="s">
        <v>174</v>
      </c>
      <c r="G307" s="470"/>
      <c r="H307" s="331" t="s">
        <v>34</v>
      </c>
      <c r="I307" s="332">
        <v>182</v>
      </c>
      <c r="J307" s="333">
        <v>0.76</v>
      </c>
      <c r="K307" s="333">
        <v>138.32</v>
      </c>
    </row>
    <row r="308" spans="2:11" ht="38.25" x14ac:dyDescent="0.25">
      <c r="B308" s="362" t="s">
        <v>171</v>
      </c>
      <c r="C308" s="330" t="s">
        <v>163</v>
      </c>
      <c r="D308" s="362" t="s">
        <v>31</v>
      </c>
      <c r="E308" s="362" t="s">
        <v>47</v>
      </c>
      <c r="F308" s="470" t="s">
        <v>172</v>
      </c>
      <c r="G308" s="470"/>
      <c r="H308" s="331" t="s">
        <v>32</v>
      </c>
      <c r="I308" s="332">
        <v>4</v>
      </c>
      <c r="J308" s="333">
        <v>11.67</v>
      </c>
      <c r="K308" s="333">
        <v>46.68</v>
      </c>
    </row>
    <row r="309" spans="2:11" x14ac:dyDescent="0.25">
      <c r="B309" s="361"/>
      <c r="C309" s="361"/>
      <c r="D309" s="361"/>
      <c r="E309" s="361"/>
      <c r="F309" s="361"/>
      <c r="G309" s="334"/>
      <c r="H309" s="361"/>
      <c r="I309" s="334"/>
      <c r="J309" s="361"/>
      <c r="K309" s="334"/>
    </row>
    <row r="310" spans="2:11" ht="27.95" customHeight="1" thickBot="1" x14ac:dyDescent="0.3">
      <c r="B310" s="361"/>
      <c r="C310" s="361"/>
      <c r="D310" s="361"/>
      <c r="E310" s="361"/>
      <c r="F310" s="361"/>
      <c r="G310" s="334"/>
      <c r="H310" s="361"/>
      <c r="I310" s="464"/>
      <c r="J310" s="464"/>
      <c r="K310" s="334"/>
    </row>
    <row r="311" spans="2:11" ht="13.5" thickTop="1" x14ac:dyDescent="0.25">
      <c r="B311" s="335"/>
      <c r="C311" s="335"/>
      <c r="D311" s="335"/>
      <c r="E311" s="335"/>
      <c r="F311" s="335"/>
      <c r="G311" s="335"/>
      <c r="H311" s="335"/>
      <c r="I311" s="335"/>
      <c r="J311" s="335"/>
      <c r="K311" s="335"/>
    </row>
    <row r="312" spans="2:11" ht="30" x14ac:dyDescent="0.25">
      <c r="B312" s="363"/>
      <c r="C312" s="320" t="s">
        <v>0</v>
      </c>
      <c r="D312" s="363" t="s">
        <v>166</v>
      </c>
      <c r="E312" s="363" t="s">
        <v>83</v>
      </c>
      <c r="F312" s="471" t="s">
        <v>1</v>
      </c>
      <c r="G312" s="471"/>
      <c r="H312" s="321" t="s">
        <v>3</v>
      </c>
      <c r="I312" s="320" t="s">
        <v>167</v>
      </c>
      <c r="J312" s="320" t="s">
        <v>168</v>
      </c>
      <c r="K312" s="320" t="s">
        <v>4</v>
      </c>
    </row>
    <row r="313" spans="2:11" ht="25.5" x14ac:dyDescent="0.25">
      <c r="B313" s="364" t="s">
        <v>7</v>
      </c>
      <c r="C313" s="322" t="s">
        <v>783</v>
      </c>
      <c r="D313" s="364" t="s">
        <v>165</v>
      </c>
      <c r="E313" s="364" t="s">
        <v>784</v>
      </c>
      <c r="F313" s="468" t="s">
        <v>785</v>
      </c>
      <c r="G313" s="468"/>
      <c r="H313" s="323" t="s">
        <v>786</v>
      </c>
      <c r="I313" s="324">
        <v>1</v>
      </c>
      <c r="J313" s="325">
        <v>13.37</v>
      </c>
      <c r="K313" s="325">
        <v>13.37</v>
      </c>
    </row>
    <row r="314" spans="2:11" ht="38.25" x14ac:dyDescent="0.25">
      <c r="B314" s="365" t="s">
        <v>170</v>
      </c>
      <c r="C314" s="326" t="s">
        <v>679</v>
      </c>
      <c r="D314" s="365" t="s">
        <v>165</v>
      </c>
      <c r="E314" s="365" t="s">
        <v>680</v>
      </c>
      <c r="F314" s="469" t="s">
        <v>681</v>
      </c>
      <c r="G314" s="469"/>
      <c r="H314" s="327" t="s">
        <v>682</v>
      </c>
      <c r="I314" s="328">
        <v>0.08</v>
      </c>
      <c r="J314" s="329">
        <v>3.63</v>
      </c>
      <c r="K314" s="329">
        <v>0.28999999999999998</v>
      </c>
    </row>
    <row r="315" spans="2:11" ht="38.25" x14ac:dyDescent="0.25">
      <c r="B315" s="365" t="s">
        <v>170</v>
      </c>
      <c r="C315" s="326" t="s">
        <v>916</v>
      </c>
      <c r="D315" s="365" t="s">
        <v>165</v>
      </c>
      <c r="E315" s="365" t="s">
        <v>917</v>
      </c>
      <c r="F315" s="469" t="s">
        <v>681</v>
      </c>
      <c r="G315" s="469"/>
      <c r="H315" s="327" t="s">
        <v>682</v>
      </c>
      <c r="I315" s="328">
        <v>0.08</v>
      </c>
      <c r="J315" s="329">
        <v>3.49</v>
      </c>
      <c r="K315" s="329">
        <v>0.27</v>
      </c>
    </row>
    <row r="316" spans="2:11" ht="27.95" customHeight="1" x14ac:dyDescent="0.25">
      <c r="B316" s="362" t="s">
        <v>171</v>
      </c>
      <c r="C316" s="330" t="s">
        <v>918</v>
      </c>
      <c r="D316" s="362" t="s">
        <v>165</v>
      </c>
      <c r="E316" s="362" t="s">
        <v>919</v>
      </c>
      <c r="F316" s="470" t="s">
        <v>174</v>
      </c>
      <c r="G316" s="470"/>
      <c r="H316" s="331" t="s">
        <v>786</v>
      </c>
      <c r="I316" s="332">
        <v>1</v>
      </c>
      <c r="J316" s="333">
        <v>9.93</v>
      </c>
      <c r="K316" s="333">
        <v>9.93</v>
      </c>
    </row>
    <row r="317" spans="2:11" ht="38.25" x14ac:dyDescent="0.25">
      <c r="B317" s="362" t="s">
        <v>171</v>
      </c>
      <c r="C317" s="330" t="s">
        <v>920</v>
      </c>
      <c r="D317" s="362" t="s">
        <v>31</v>
      </c>
      <c r="E317" s="362" t="s">
        <v>921</v>
      </c>
      <c r="F317" s="470" t="s">
        <v>172</v>
      </c>
      <c r="G317" s="470"/>
      <c r="H317" s="331" t="s">
        <v>32</v>
      </c>
      <c r="I317" s="332">
        <v>0.08</v>
      </c>
      <c r="J317" s="333">
        <v>16.39</v>
      </c>
      <c r="K317" s="333">
        <v>1.31</v>
      </c>
    </row>
    <row r="318" spans="2:11" ht="38.25" x14ac:dyDescent="0.25">
      <c r="B318" s="362" t="s">
        <v>171</v>
      </c>
      <c r="C318" s="330" t="s">
        <v>922</v>
      </c>
      <c r="D318" s="362" t="s">
        <v>31</v>
      </c>
      <c r="E318" s="362" t="s">
        <v>923</v>
      </c>
      <c r="F318" s="470" t="s">
        <v>174</v>
      </c>
      <c r="G318" s="470"/>
      <c r="H318" s="331" t="s">
        <v>34</v>
      </c>
      <c r="I318" s="332">
        <v>0.02</v>
      </c>
      <c r="J318" s="333">
        <v>21.33</v>
      </c>
      <c r="K318" s="333">
        <v>0.42</v>
      </c>
    </row>
    <row r="319" spans="2:11" ht="38.25" x14ac:dyDescent="0.25">
      <c r="B319" s="362" t="s">
        <v>171</v>
      </c>
      <c r="C319" s="330" t="s">
        <v>924</v>
      </c>
      <c r="D319" s="362" t="s">
        <v>31</v>
      </c>
      <c r="E319" s="362" t="s">
        <v>925</v>
      </c>
      <c r="F319" s="470" t="s">
        <v>174</v>
      </c>
      <c r="G319" s="470"/>
      <c r="H319" s="331" t="s">
        <v>22</v>
      </c>
      <c r="I319" s="332">
        <v>0.4</v>
      </c>
      <c r="J319" s="333">
        <v>0.35</v>
      </c>
      <c r="K319" s="333">
        <v>0.14000000000000001</v>
      </c>
    </row>
    <row r="320" spans="2:11" ht="38.25" x14ac:dyDescent="0.25">
      <c r="B320" s="362" t="s">
        <v>171</v>
      </c>
      <c r="C320" s="330" t="s">
        <v>926</v>
      </c>
      <c r="D320" s="362" t="s">
        <v>31</v>
      </c>
      <c r="E320" s="362" t="s">
        <v>927</v>
      </c>
      <c r="F320" s="470" t="s">
        <v>174</v>
      </c>
      <c r="G320" s="470"/>
      <c r="H320" s="331" t="s">
        <v>22</v>
      </c>
      <c r="I320" s="332">
        <v>0.4</v>
      </c>
      <c r="J320" s="333">
        <v>0.22</v>
      </c>
      <c r="K320" s="333">
        <v>0.08</v>
      </c>
    </row>
    <row r="321" spans="2:11" ht="38.25" x14ac:dyDescent="0.25">
      <c r="B321" s="362" t="s">
        <v>171</v>
      </c>
      <c r="C321" s="330" t="s">
        <v>163</v>
      </c>
      <c r="D321" s="362" t="s">
        <v>31</v>
      </c>
      <c r="E321" s="362" t="s">
        <v>47</v>
      </c>
      <c r="F321" s="470" t="s">
        <v>172</v>
      </c>
      <c r="G321" s="470"/>
      <c r="H321" s="331" t="s">
        <v>32</v>
      </c>
      <c r="I321" s="332">
        <v>0.08</v>
      </c>
      <c r="J321" s="333">
        <v>11.67</v>
      </c>
      <c r="K321" s="333">
        <v>0.93</v>
      </c>
    </row>
    <row r="322" spans="2:11" ht="27.95" customHeight="1" x14ac:dyDescent="0.25">
      <c r="B322" s="361"/>
      <c r="C322" s="361"/>
      <c r="D322" s="361"/>
      <c r="E322" s="361"/>
      <c r="F322" s="361"/>
      <c r="G322" s="334"/>
      <c r="H322" s="361"/>
      <c r="I322" s="334"/>
      <c r="J322" s="361"/>
      <c r="K322" s="334"/>
    </row>
    <row r="323" spans="2:11" ht="13.5" thickBot="1" x14ac:dyDescent="0.3">
      <c r="B323" s="361"/>
      <c r="C323" s="361"/>
      <c r="D323" s="361"/>
      <c r="E323" s="361"/>
      <c r="F323" s="361"/>
      <c r="G323" s="334"/>
      <c r="H323" s="361"/>
      <c r="I323" s="464"/>
      <c r="J323" s="464"/>
      <c r="K323" s="334"/>
    </row>
    <row r="324" spans="2:11" ht="13.5" thickTop="1" x14ac:dyDescent="0.25">
      <c r="B324" s="335"/>
      <c r="C324" s="335"/>
      <c r="D324" s="335"/>
      <c r="E324" s="335"/>
      <c r="F324" s="335"/>
      <c r="G324" s="335"/>
      <c r="H324" s="335"/>
      <c r="I324" s="335"/>
      <c r="J324" s="335"/>
      <c r="K324" s="335"/>
    </row>
    <row r="325" spans="2:11" ht="30" x14ac:dyDescent="0.25">
      <c r="B325" s="363"/>
      <c r="C325" s="320" t="s">
        <v>0</v>
      </c>
      <c r="D325" s="363" t="s">
        <v>166</v>
      </c>
      <c r="E325" s="363" t="s">
        <v>83</v>
      </c>
      <c r="F325" s="471" t="s">
        <v>1</v>
      </c>
      <c r="G325" s="471"/>
      <c r="H325" s="321" t="s">
        <v>3</v>
      </c>
      <c r="I325" s="320" t="s">
        <v>167</v>
      </c>
      <c r="J325" s="320" t="s">
        <v>168</v>
      </c>
      <c r="K325" s="320" t="s">
        <v>4</v>
      </c>
    </row>
    <row r="326" spans="2:11" ht="38.25" x14ac:dyDescent="0.25">
      <c r="B326" s="364" t="s">
        <v>7</v>
      </c>
      <c r="C326" s="322" t="s">
        <v>1121</v>
      </c>
      <c r="D326" s="364" t="s">
        <v>31</v>
      </c>
      <c r="E326" s="364" t="s">
        <v>1122</v>
      </c>
      <c r="F326" s="468" t="s">
        <v>811</v>
      </c>
      <c r="G326" s="468"/>
      <c r="H326" s="323" t="s">
        <v>815</v>
      </c>
      <c r="I326" s="324">
        <v>1</v>
      </c>
      <c r="J326" s="325">
        <v>0.34</v>
      </c>
      <c r="K326" s="325">
        <v>0.34</v>
      </c>
    </row>
    <row r="327" spans="2:11" ht="38.25" x14ac:dyDescent="0.25">
      <c r="B327" s="365" t="s">
        <v>170</v>
      </c>
      <c r="C327" s="326" t="s">
        <v>1123</v>
      </c>
      <c r="D327" s="365" t="s">
        <v>31</v>
      </c>
      <c r="E327" s="365" t="s">
        <v>1124</v>
      </c>
      <c r="F327" s="469" t="s">
        <v>811</v>
      </c>
      <c r="G327" s="469"/>
      <c r="H327" s="327" t="s">
        <v>32</v>
      </c>
      <c r="I327" s="328">
        <v>1</v>
      </c>
      <c r="J327" s="329">
        <v>0.03</v>
      </c>
      <c r="K327" s="329">
        <v>0.03</v>
      </c>
    </row>
    <row r="328" spans="2:11" ht="27.95" customHeight="1" x14ac:dyDescent="0.25">
      <c r="B328" s="365" t="s">
        <v>170</v>
      </c>
      <c r="C328" s="326" t="s">
        <v>1125</v>
      </c>
      <c r="D328" s="365" t="s">
        <v>31</v>
      </c>
      <c r="E328" s="365" t="s">
        <v>1126</v>
      </c>
      <c r="F328" s="469" t="s">
        <v>811</v>
      </c>
      <c r="G328" s="469"/>
      <c r="H328" s="327" t="s">
        <v>32</v>
      </c>
      <c r="I328" s="328">
        <v>1</v>
      </c>
      <c r="J328" s="329">
        <v>0.31</v>
      </c>
      <c r="K328" s="329">
        <v>0.31</v>
      </c>
    </row>
    <row r="329" spans="2:11" x14ac:dyDescent="0.25">
      <c r="B329" s="361"/>
      <c r="C329" s="361"/>
      <c r="D329" s="361"/>
      <c r="E329" s="361"/>
      <c r="F329" s="361"/>
      <c r="G329" s="334"/>
      <c r="H329" s="361"/>
      <c r="I329" s="334"/>
      <c r="J329" s="361"/>
      <c r="K329" s="334"/>
    </row>
    <row r="330" spans="2:11" ht="13.5" thickBot="1" x14ac:dyDescent="0.3">
      <c r="B330" s="361"/>
      <c r="C330" s="361"/>
      <c r="D330" s="361"/>
      <c r="E330" s="361"/>
      <c r="F330" s="361"/>
      <c r="G330" s="334"/>
      <c r="H330" s="361"/>
      <c r="I330" s="464"/>
      <c r="J330" s="464"/>
      <c r="K330" s="334"/>
    </row>
    <row r="331" spans="2:11" ht="13.5" thickTop="1" x14ac:dyDescent="0.25">
      <c r="B331" s="335"/>
      <c r="C331" s="335"/>
      <c r="D331" s="335"/>
      <c r="E331" s="335"/>
      <c r="F331" s="335"/>
      <c r="G331" s="335"/>
      <c r="H331" s="335"/>
      <c r="I331" s="335"/>
      <c r="J331" s="335"/>
      <c r="K331" s="335"/>
    </row>
    <row r="332" spans="2:11" ht="30" x14ac:dyDescent="0.25">
      <c r="B332" s="363"/>
      <c r="C332" s="320" t="s">
        <v>0</v>
      </c>
      <c r="D332" s="363" t="s">
        <v>166</v>
      </c>
      <c r="E332" s="363" t="s">
        <v>83</v>
      </c>
      <c r="F332" s="471" t="s">
        <v>1</v>
      </c>
      <c r="G332" s="471"/>
      <c r="H332" s="321" t="s">
        <v>3</v>
      </c>
      <c r="I332" s="320" t="s">
        <v>167</v>
      </c>
      <c r="J332" s="320" t="s">
        <v>168</v>
      </c>
      <c r="K332" s="320" t="s">
        <v>4</v>
      </c>
    </row>
    <row r="333" spans="2:11" ht="38.25" x14ac:dyDescent="0.25">
      <c r="B333" s="364" t="s">
        <v>7</v>
      </c>
      <c r="C333" s="322" t="s">
        <v>1127</v>
      </c>
      <c r="D333" s="364" t="s">
        <v>31</v>
      </c>
      <c r="E333" s="364" t="s">
        <v>1128</v>
      </c>
      <c r="F333" s="468" t="s">
        <v>811</v>
      </c>
      <c r="G333" s="468"/>
      <c r="H333" s="323" t="s">
        <v>812</v>
      </c>
      <c r="I333" s="324">
        <v>1</v>
      </c>
      <c r="J333" s="325">
        <v>1.91</v>
      </c>
      <c r="K333" s="325">
        <v>1.91</v>
      </c>
    </row>
    <row r="334" spans="2:11" ht="27.95" customHeight="1" x14ac:dyDescent="0.25">
      <c r="B334" s="365" t="s">
        <v>170</v>
      </c>
      <c r="C334" s="326" t="s">
        <v>1129</v>
      </c>
      <c r="D334" s="365" t="s">
        <v>31</v>
      </c>
      <c r="E334" s="365" t="s">
        <v>1130</v>
      </c>
      <c r="F334" s="469" t="s">
        <v>811</v>
      </c>
      <c r="G334" s="469"/>
      <c r="H334" s="327" t="s">
        <v>32</v>
      </c>
      <c r="I334" s="328">
        <v>1</v>
      </c>
      <c r="J334" s="329">
        <v>1.23</v>
      </c>
      <c r="K334" s="329">
        <v>1.23</v>
      </c>
    </row>
    <row r="335" spans="2:11" ht="38.25" x14ac:dyDescent="0.25">
      <c r="B335" s="365" t="s">
        <v>170</v>
      </c>
      <c r="C335" s="326" t="s">
        <v>1125</v>
      </c>
      <c r="D335" s="365" t="s">
        <v>31</v>
      </c>
      <c r="E335" s="365" t="s">
        <v>1126</v>
      </c>
      <c r="F335" s="469" t="s">
        <v>811</v>
      </c>
      <c r="G335" s="469"/>
      <c r="H335" s="327" t="s">
        <v>32</v>
      </c>
      <c r="I335" s="328">
        <v>1</v>
      </c>
      <c r="J335" s="329">
        <v>0.31</v>
      </c>
      <c r="K335" s="329">
        <v>0.31</v>
      </c>
    </row>
    <row r="336" spans="2:11" ht="38.25" x14ac:dyDescent="0.25">
      <c r="B336" s="365" t="s">
        <v>170</v>
      </c>
      <c r="C336" s="326" t="s">
        <v>1131</v>
      </c>
      <c r="D336" s="365" t="s">
        <v>31</v>
      </c>
      <c r="E336" s="365" t="s">
        <v>1132</v>
      </c>
      <c r="F336" s="469" t="s">
        <v>811</v>
      </c>
      <c r="G336" s="469"/>
      <c r="H336" s="327" t="s">
        <v>32</v>
      </c>
      <c r="I336" s="328">
        <v>1</v>
      </c>
      <c r="J336" s="329">
        <v>0.34</v>
      </c>
      <c r="K336" s="329">
        <v>0.34</v>
      </c>
    </row>
    <row r="337" spans="2:11" ht="38.25" x14ac:dyDescent="0.25">
      <c r="B337" s="365" t="s">
        <v>170</v>
      </c>
      <c r="C337" s="326" t="s">
        <v>1123</v>
      </c>
      <c r="D337" s="365" t="s">
        <v>31</v>
      </c>
      <c r="E337" s="365" t="s">
        <v>1124</v>
      </c>
      <c r="F337" s="469" t="s">
        <v>811</v>
      </c>
      <c r="G337" s="469"/>
      <c r="H337" s="327" t="s">
        <v>32</v>
      </c>
      <c r="I337" s="328">
        <v>1</v>
      </c>
      <c r="J337" s="329">
        <v>0.03</v>
      </c>
      <c r="K337" s="329">
        <v>0.03</v>
      </c>
    </row>
    <row r="338" spans="2:11" x14ac:dyDescent="0.25">
      <c r="B338" s="361"/>
      <c r="C338" s="361"/>
      <c r="D338" s="361"/>
      <c r="E338" s="361"/>
      <c r="F338" s="361"/>
      <c r="G338" s="334"/>
      <c r="H338" s="361"/>
      <c r="I338" s="334"/>
      <c r="J338" s="361"/>
      <c r="K338" s="334"/>
    </row>
    <row r="339" spans="2:11" ht="13.5" thickBot="1" x14ac:dyDescent="0.3">
      <c r="B339" s="361"/>
      <c r="C339" s="361"/>
      <c r="D339" s="361"/>
      <c r="E339" s="361"/>
      <c r="F339" s="361"/>
      <c r="G339" s="334"/>
      <c r="H339" s="361"/>
      <c r="I339" s="464"/>
      <c r="J339" s="464"/>
      <c r="K339" s="334"/>
    </row>
    <row r="340" spans="2:11" ht="27.95" customHeight="1" thickTop="1" x14ac:dyDescent="0.25">
      <c r="B340" s="335"/>
      <c r="C340" s="335"/>
      <c r="D340" s="335"/>
      <c r="E340" s="335"/>
      <c r="F340" s="335"/>
      <c r="G340" s="335"/>
      <c r="H340" s="335"/>
      <c r="I340" s="335"/>
      <c r="J340" s="335"/>
      <c r="K340" s="335"/>
    </row>
    <row r="341" spans="2:11" ht="30" x14ac:dyDescent="0.25">
      <c r="B341" s="363"/>
      <c r="C341" s="320" t="s">
        <v>0</v>
      </c>
      <c r="D341" s="363" t="s">
        <v>166</v>
      </c>
      <c r="E341" s="363" t="s">
        <v>83</v>
      </c>
      <c r="F341" s="471" t="s">
        <v>1</v>
      </c>
      <c r="G341" s="471"/>
      <c r="H341" s="321" t="s">
        <v>3</v>
      </c>
      <c r="I341" s="320" t="s">
        <v>167</v>
      </c>
      <c r="J341" s="320" t="s">
        <v>168</v>
      </c>
      <c r="K341" s="320" t="s">
        <v>4</v>
      </c>
    </row>
    <row r="342" spans="2:11" ht="38.25" x14ac:dyDescent="0.25">
      <c r="B342" s="364" t="s">
        <v>7</v>
      </c>
      <c r="C342" s="322" t="s">
        <v>1125</v>
      </c>
      <c r="D342" s="364" t="s">
        <v>31</v>
      </c>
      <c r="E342" s="364" t="s">
        <v>1126</v>
      </c>
      <c r="F342" s="468" t="s">
        <v>811</v>
      </c>
      <c r="G342" s="468"/>
      <c r="H342" s="323" t="s">
        <v>32</v>
      </c>
      <c r="I342" s="324">
        <v>1</v>
      </c>
      <c r="J342" s="325">
        <v>0.31</v>
      </c>
      <c r="K342" s="325">
        <v>0.31</v>
      </c>
    </row>
    <row r="343" spans="2:11" ht="38.25" x14ac:dyDescent="0.25">
      <c r="B343" s="362" t="s">
        <v>171</v>
      </c>
      <c r="C343" s="330" t="s">
        <v>1133</v>
      </c>
      <c r="D343" s="362" t="s">
        <v>31</v>
      </c>
      <c r="E343" s="362" t="s">
        <v>1134</v>
      </c>
      <c r="F343" s="470" t="s">
        <v>173</v>
      </c>
      <c r="G343" s="470"/>
      <c r="H343" s="331" t="s">
        <v>22</v>
      </c>
      <c r="I343" s="332">
        <v>6.3999999999999997E-5</v>
      </c>
      <c r="J343" s="333">
        <v>4919</v>
      </c>
      <c r="K343" s="333">
        <v>0.31</v>
      </c>
    </row>
    <row r="344" spans="2:11" x14ac:dyDescent="0.25">
      <c r="B344" s="361"/>
      <c r="C344" s="361"/>
      <c r="D344" s="361"/>
      <c r="E344" s="361"/>
      <c r="F344" s="361"/>
      <c r="G344" s="334"/>
      <c r="H344" s="361"/>
      <c r="I344" s="334"/>
      <c r="J344" s="361"/>
      <c r="K344" s="334"/>
    </row>
    <row r="345" spans="2:11" ht="13.5" thickBot="1" x14ac:dyDescent="0.3">
      <c r="B345" s="361"/>
      <c r="C345" s="361"/>
      <c r="D345" s="361"/>
      <c r="E345" s="361"/>
      <c r="F345" s="361"/>
      <c r="G345" s="334"/>
      <c r="H345" s="361"/>
      <c r="I345" s="464"/>
      <c r="J345" s="464"/>
      <c r="K345" s="334"/>
    </row>
    <row r="346" spans="2:11" ht="13.5" thickTop="1" x14ac:dyDescent="0.25">
      <c r="B346" s="335"/>
      <c r="C346" s="335"/>
      <c r="D346" s="335"/>
      <c r="E346" s="335"/>
      <c r="F346" s="335"/>
      <c r="G346" s="335"/>
      <c r="H346" s="335"/>
      <c r="I346" s="335"/>
      <c r="J346" s="335"/>
      <c r="K346" s="335"/>
    </row>
    <row r="347" spans="2:11" ht="30" x14ac:dyDescent="0.25">
      <c r="B347" s="363"/>
      <c r="C347" s="320" t="s">
        <v>0</v>
      </c>
      <c r="D347" s="363" t="s">
        <v>166</v>
      </c>
      <c r="E347" s="363" t="s">
        <v>83</v>
      </c>
      <c r="F347" s="471" t="s">
        <v>1</v>
      </c>
      <c r="G347" s="471"/>
      <c r="H347" s="321" t="s">
        <v>3</v>
      </c>
      <c r="I347" s="320" t="s">
        <v>167</v>
      </c>
      <c r="J347" s="320" t="s">
        <v>168</v>
      </c>
      <c r="K347" s="320" t="s">
        <v>4</v>
      </c>
    </row>
    <row r="348" spans="2:11" ht="38.25" x14ac:dyDescent="0.25">
      <c r="B348" s="364" t="s">
        <v>7</v>
      </c>
      <c r="C348" s="322" t="s">
        <v>1123</v>
      </c>
      <c r="D348" s="364" t="s">
        <v>31</v>
      </c>
      <c r="E348" s="364" t="s">
        <v>1124</v>
      </c>
      <c r="F348" s="468" t="s">
        <v>811</v>
      </c>
      <c r="G348" s="468"/>
      <c r="H348" s="323" t="s">
        <v>32</v>
      </c>
      <c r="I348" s="324">
        <v>1</v>
      </c>
      <c r="J348" s="325">
        <v>0.03</v>
      </c>
      <c r="K348" s="325">
        <v>0.03</v>
      </c>
    </row>
    <row r="349" spans="2:11" ht="38.25" x14ac:dyDescent="0.25">
      <c r="B349" s="362" t="s">
        <v>171</v>
      </c>
      <c r="C349" s="330" t="s">
        <v>1133</v>
      </c>
      <c r="D349" s="362" t="s">
        <v>31</v>
      </c>
      <c r="E349" s="362" t="s">
        <v>1134</v>
      </c>
      <c r="F349" s="470" t="s">
        <v>173</v>
      </c>
      <c r="G349" s="470"/>
      <c r="H349" s="331" t="s">
        <v>22</v>
      </c>
      <c r="I349" s="332">
        <v>7.6000000000000001E-6</v>
      </c>
      <c r="J349" s="333">
        <v>4919</v>
      </c>
      <c r="K349" s="333">
        <v>0.03</v>
      </c>
    </row>
    <row r="350" spans="2:11" ht="27.95" customHeight="1" x14ac:dyDescent="0.25">
      <c r="B350" s="361"/>
      <c r="C350" s="361"/>
      <c r="D350" s="361"/>
      <c r="E350" s="361"/>
      <c r="F350" s="361"/>
      <c r="G350" s="334"/>
      <c r="H350" s="361"/>
      <c r="I350" s="334"/>
      <c r="J350" s="361"/>
      <c r="K350" s="334"/>
    </row>
    <row r="351" spans="2:11" ht="27.95" customHeight="1" thickBot="1" x14ac:dyDescent="0.3">
      <c r="B351" s="361"/>
      <c r="C351" s="361"/>
      <c r="D351" s="361"/>
      <c r="E351" s="361"/>
      <c r="F351" s="361"/>
      <c r="G351" s="334"/>
      <c r="H351" s="361"/>
      <c r="I351" s="464"/>
      <c r="J351" s="464"/>
      <c r="K351" s="334"/>
    </row>
    <row r="352" spans="2:11" ht="27.95" customHeight="1" thickTop="1" x14ac:dyDescent="0.25">
      <c r="B352" s="335"/>
      <c r="C352" s="335"/>
      <c r="D352" s="335"/>
      <c r="E352" s="335"/>
      <c r="F352" s="335"/>
      <c r="G352" s="335"/>
      <c r="H352" s="335"/>
      <c r="I352" s="335"/>
      <c r="J352" s="335"/>
      <c r="K352" s="335"/>
    </row>
    <row r="353" spans="2:11" ht="30" x14ac:dyDescent="0.25">
      <c r="B353" s="363"/>
      <c r="C353" s="320" t="s">
        <v>0</v>
      </c>
      <c r="D353" s="363" t="s">
        <v>166</v>
      </c>
      <c r="E353" s="363" t="s">
        <v>83</v>
      </c>
      <c r="F353" s="471" t="s">
        <v>1</v>
      </c>
      <c r="G353" s="471"/>
      <c r="H353" s="321" t="s">
        <v>3</v>
      </c>
      <c r="I353" s="320" t="s">
        <v>167</v>
      </c>
      <c r="J353" s="320" t="s">
        <v>168</v>
      </c>
      <c r="K353" s="320" t="s">
        <v>4</v>
      </c>
    </row>
    <row r="354" spans="2:11" ht="38.25" x14ac:dyDescent="0.25">
      <c r="B354" s="364" t="s">
        <v>7</v>
      </c>
      <c r="C354" s="322" t="s">
        <v>1131</v>
      </c>
      <c r="D354" s="364" t="s">
        <v>31</v>
      </c>
      <c r="E354" s="364" t="s">
        <v>1132</v>
      </c>
      <c r="F354" s="468" t="s">
        <v>811</v>
      </c>
      <c r="G354" s="468"/>
      <c r="H354" s="323" t="s">
        <v>32</v>
      </c>
      <c r="I354" s="324">
        <v>1</v>
      </c>
      <c r="J354" s="325">
        <v>0.34</v>
      </c>
      <c r="K354" s="325">
        <v>0.34</v>
      </c>
    </row>
    <row r="355" spans="2:11" ht="38.25" x14ac:dyDescent="0.25">
      <c r="B355" s="362" t="s">
        <v>171</v>
      </c>
      <c r="C355" s="330" t="s">
        <v>1133</v>
      </c>
      <c r="D355" s="362" t="s">
        <v>31</v>
      </c>
      <c r="E355" s="362" t="s">
        <v>1134</v>
      </c>
      <c r="F355" s="470" t="s">
        <v>173</v>
      </c>
      <c r="G355" s="470"/>
      <c r="H355" s="331" t="s">
        <v>22</v>
      </c>
      <c r="I355" s="332">
        <v>6.9999999999999994E-5</v>
      </c>
      <c r="J355" s="333">
        <v>4919</v>
      </c>
      <c r="K355" s="333">
        <v>0.34</v>
      </c>
    </row>
    <row r="356" spans="2:11" x14ac:dyDescent="0.25">
      <c r="B356" s="361"/>
      <c r="C356" s="361"/>
      <c r="D356" s="361"/>
      <c r="E356" s="361"/>
      <c r="F356" s="361"/>
      <c r="G356" s="334"/>
      <c r="H356" s="361"/>
      <c r="I356" s="334"/>
      <c r="J356" s="361"/>
      <c r="K356" s="334"/>
    </row>
    <row r="357" spans="2:11" ht="27.95" customHeight="1" thickBot="1" x14ac:dyDescent="0.3">
      <c r="B357" s="361"/>
      <c r="C357" s="361"/>
      <c r="D357" s="361"/>
      <c r="E357" s="361"/>
      <c r="F357" s="361"/>
      <c r="G357" s="334"/>
      <c r="H357" s="361"/>
      <c r="I357" s="464"/>
      <c r="J357" s="464"/>
      <c r="K357" s="334"/>
    </row>
    <row r="358" spans="2:11" ht="13.5" thickTop="1" x14ac:dyDescent="0.25">
      <c r="B358" s="335"/>
      <c r="C358" s="335"/>
      <c r="D358" s="335"/>
      <c r="E358" s="335"/>
      <c r="F358" s="335"/>
      <c r="G358" s="335"/>
      <c r="H358" s="335"/>
      <c r="I358" s="335"/>
      <c r="J358" s="335"/>
      <c r="K358" s="335"/>
    </row>
    <row r="359" spans="2:11" ht="30" x14ac:dyDescent="0.25">
      <c r="B359" s="363"/>
      <c r="C359" s="320" t="s">
        <v>0</v>
      </c>
      <c r="D359" s="363" t="s">
        <v>166</v>
      </c>
      <c r="E359" s="363" t="s">
        <v>83</v>
      </c>
      <c r="F359" s="471" t="s">
        <v>1</v>
      </c>
      <c r="G359" s="471"/>
      <c r="H359" s="321" t="s">
        <v>3</v>
      </c>
      <c r="I359" s="320" t="s">
        <v>167</v>
      </c>
      <c r="J359" s="320" t="s">
        <v>168</v>
      </c>
      <c r="K359" s="320" t="s">
        <v>4</v>
      </c>
    </row>
    <row r="360" spans="2:11" ht="38.25" x14ac:dyDescent="0.25">
      <c r="B360" s="364" t="s">
        <v>7</v>
      </c>
      <c r="C360" s="322" t="s">
        <v>1129</v>
      </c>
      <c r="D360" s="364" t="s">
        <v>31</v>
      </c>
      <c r="E360" s="364" t="s">
        <v>1130</v>
      </c>
      <c r="F360" s="468" t="s">
        <v>811</v>
      </c>
      <c r="G360" s="468"/>
      <c r="H360" s="323" t="s">
        <v>32</v>
      </c>
      <c r="I360" s="324">
        <v>1</v>
      </c>
      <c r="J360" s="325">
        <v>1.23</v>
      </c>
      <c r="K360" s="325">
        <v>1.23</v>
      </c>
    </row>
    <row r="361" spans="2:11" ht="38.25" x14ac:dyDescent="0.25">
      <c r="B361" s="362" t="s">
        <v>171</v>
      </c>
      <c r="C361" s="330" t="s">
        <v>1135</v>
      </c>
      <c r="D361" s="362" t="s">
        <v>31</v>
      </c>
      <c r="E361" s="362" t="s">
        <v>1136</v>
      </c>
      <c r="F361" s="470" t="s">
        <v>174</v>
      </c>
      <c r="G361" s="470"/>
      <c r="H361" s="331" t="s">
        <v>1137</v>
      </c>
      <c r="I361" s="332">
        <v>1.25</v>
      </c>
      <c r="J361" s="333">
        <v>0.99</v>
      </c>
      <c r="K361" s="333">
        <v>1.23</v>
      </c>
    </row>
    <row r="362" spans="2:11" x14ac:dyDescent="0.25">
      <c r="B362" s="361"/>
      <c r="C362" s="361"/>
      <c r="D362" s="361"/>
      <c r="E362" s="361"/>
      <c r="F362" s="361"/>
      <c r="G362" s="334"/>
      <c r="H362" s="361"/>
      <c r="I362" s="334"/>
      <c r="J362" s="361"/>
      <c r="K362" s="334"/>
    </row>
    <row r="363" spans="2:11" ht="13.5" thickBot="1" x14ac:dyDescent="0.3">
      <c r="B363" s="361"/>
      <c r="C363" s="361"/>
      <c r="D363" s="361"/>
      <c r="E363" s="361"/>
      <c r="F363" s="361"/>
      <c r="G363" s="334"/>
      <c r="H363" s="361"/>
      <c r="I363" s="464"/>
      <c r="J363" s="464"/>
      <c r="K363" s="334"/>
    </row>
    <row r="364" spans="2:11" ht="13.5" thickTop="1" x14ac:dyDescent="0.25">
      <c r="B364" s="335"/>
      <c r="C364" s="335"/>
      <c r="D364" s="335"/>
      <c r="E364" s="335"/>
      <c r="F364" s="335"/>
      <c r="G364" s="335"/>
      <c r="H364" s="335"/>
      <c r="I364" s="335"/>
      <c r="J364" s="335"/>
      <c r="K364" s="335"/>
    </row>
    <row r="365" spans="2:11" ht="30" x14ac:dyDescent="0.25">
      <c r="B365" s="363"/>
      <c r="C365" s="320" t="s">
        <v>0</v>
      </c>
      <c r="D365" s="363" t="s">
        <v>166</v>
      </c>
      <c r="E365" s="363" t="s">
        <v>83</v>
      </c>
      <c r="F365" s="471" t="s">
        <v>1</v>
      </c>
      <c r="G365" s="471"/>
      <c r="H365" s="321" t="s">
        <v>3</v>
      </c>
      <c r="I365" s="320" t="s">
        <v>167</v>
      </c>
      <c r="J365" s="320" t="s">
        <v>168</v>
      </c>
      <c r="K365" s="320" t="s">
        <v>4</v>
      </c>
    </row>
    <row r="366" spans="2:11" ht="25.5" x14ac:dyDescent="0.25">
      <c r="B366" s="364" t="s">
        <v>7</v>
      </c>
      <c r="C366" s="322" t="s">
        <v>1108</v>
      </c>
      <c r="D366" s="364" t="s">
        <v>31</v>
      </c>
      <c r="E366" s="364" t="s">
        <v>1109</v>
      </c>
      <c r="F366" s="468" t="s">
        <v>169</v>
      </c>
      <c r="G366" s="468"/>
      <c r="H366" s="323" t="s">
        <v>32</v>
      </c>
      <c r="I366" s="324">
        <v>1</v>
      </c>
      <c r="J366" s="325">
        <v>22.1</v>
      </c>
      <c r="K366" s="325">
        <v>22.1</v>
      </c>
    </row>
    <row r="367" spans="2:11" ht="38.25" x14ac:dyDescent="0.25">
      <c r="B367" s="365" t="s">
        <v>170</v>
      </c>
      <c r="C367" s="326" t="s">
        <v>1138</v>
      </c>
      <c r="D367" s="365" t="s">
        <v>31</v>
      </c>
      <c r="E367" s="365" t="s">
        <v>1139</v>
      </c>
      <c r="F367" s="469" t="s">
        <v>169</v>
      </c>
      <c r="G367" s="469"/>
      <c r="H367" s="327" t="s">
        <v>32</v>
      </c>
      <c r="I367" s="328">
        <v>1</v>
      </c>
      <c r="J367" s="329">
        <v>0.15</v>
      </c>
      <c r="K367" s="329">
        <v>0.15</v>
      </c>
    </row>
    <row r="368" spans="2:11" ht="27.95" customHeight="1" x14ac:dyDescent="0.25">
      <c r="B368" s="362" t="s">
        <v>171</v>
      </c>
      <c r="C368" s="330" t="s">
        <v>885</v>
      </c>
      <c r="D368" s="362" t="s">
        <v>31</v>
      </c>
      <c r="E368" s="362" t="s">
        <v>886</v>
      </c>
      <c r="F368" s="470" t="s">
        <v>857</v>
      </c>
      <c r="G368" s="470"/>
      <c r="H368" s="331" t="s">
        <v>32</v>
      </c>
      <c r="I368" s="332">
        <v>1</v>
      </c>
      <c r="J368" s="333">
        <v>2.29</v>
      </c>
      <c r="K368" s="333">
        <v>2.29</v>
      </c>
    </row>
    <row r="369" spans="2:11" ht="27.95" customHeight="1" x14ac:dyDescent="0.25">
      <c r="B369" s="362" t="s">
        <v>171</v>
      </c>
      <c r="C369" s="330" t="s">
        <v>1052</v>
      </c>
      <c r="D369" s="362" t="s">
        <v>31</v>
      </c>
      <c r="E369" s="362" t="s">
        <v>1053</v>
      </c>
      <c r="F369" s="470" t="s">
        <v>172</v>
      </c>
      <c r="G369" s="470"/>
      <c r="H369" s="331" t="s">
        <v>32</v>
      </c>
      <c r="I369" s="332">
        <v>1</v>
      </c>
      <c r="J369" s="333">
        <v>16.39</v>
      </c>
      <c r="K369" s="333">
        <v>16.39</v>
      </c>
    </row>
    <row r="370" spans="2:11" ht="38.25" x14ac:dyDescent="0.25">
      <c r="B370" s="362" t="s">
        <v>171</v>
      </c>
      <c r="C370" s="330" t="s">
        <v>1140</v>
      </c>
      <c r="D370" s="362" t="s">
        <v>31</v>
      </c>
      <c r="E370" s="362" t="s">
        <v>1141</v>
      </c>
      <c r="F370" s="470" t="s">
        <v>173</v>
      </c>
      <c r="G370" s="470"/>
      <c r="H370" s="331" t="s">
        <v>32</v>
      </c>
      <c r="I370" s="332">
        <v>1</v>
      </c>
      <c r="J370" s="333">
        <v>1.26</v>
      </c>
      <c r="K370" s="333">
        <v>1.26</v>
      </c>
    </row>
    <row r="371" spans="2:11" ht="38.25" x14ac:dyDescent="0.25">
      <c r="B371" s="362" t="s">
        <v>171</v>
      </c>
      <c r="C371" s="330" t="s">
        <v>855</v>
      </c>
      <c r="D371" s="362" t="s">
        <v>31</v>
      </c>
      <c r="E371" s="362" t="s">
        <v>856</v>
      </c>
      <c r="F371" s="470" t="s">
        <v>857</v>
      </c>
      <c r="G371" s="470"/>
      <c r="H371" s="331" t="s">
        <v>32</v>
      </c>
      <c r="I371" s="332">
        <v>1</v>
      </c>
      <c r="J371" s="333">
        <v>0.81</v>
      </c>
      <c r="K371" s="333">
        <v>0.81</v>
      </c>
    </row>
    <row r="372" spans="2:11" ht="38.25" x14ac:dyDescent="0.25">
      <c r="B372" s="362" t="s">
        <v>171</v>
      </c>
      <c r="C372" s="330" t="s">
        <v>1142</v>
      </c>
      <c r="D372" s="362" t="s">
        <v>31</v>
      </c>
      <c r="E372" s="362" t="s">
        <v>1143</v>
      </c>
      <c r="F372" s="470" t="s">
        <v>173</v>
      </c>
      <c r="G372" s="470"/>
      <c r="H372" s="331" t="s">
        <v>32</v>
      </c>
      <c r="I372" s="332">
        <v>1</v>
      </c>
      <c r="J372" s="333">
        <v>0.45</v>
      </c>
      <c r="K372" s="333">
        <v>0.45</v>
      </c>
    </row>
    <row r="373" spans="2:11" ht="38.25" x14ac:dyDescent="0.25">
      <c r="B373" s="362" t="s">
        <v>171</v>
      </c>
      <c r="C373" s="330" t="s">
        <v>860</v>
      </c>
      <c r="D373" s="362" t="s">
        <v>31</v>
      </c>
      <c r="E373" s="362" t="s">
        <v>861</v>
      </c>
      <c r="F373" s="470" t="s">
        <v>862</v>
      </c>
      <c r="G373" s="470"/>
      <c r="H373" s="331" t="s">
        <v>32</v>
      </c>
      <c r="I373" s="332">
        <v>1</v>
      </c>
      <c r="J373" s="333">
        <v>0.06</v>
      </c>
      <c r="K373" s="333">
        <v>0.06</v>
      </c>
    </row>
    <row r="374" spans="2:11" ht="38.25" x14ac:dyDescent="0.25">
      <c r="B374" s="362" t="s">
        <v>171</v>
      </c>
      <c r="C374" s="330" t="s">
        <v>891</v>
      </c>
      <c r="D374" s="362" t="s">
        <v>31</v>
      </c>
      <c r="E374" s="362" t="s">
        <v>892</v>
      </c>
      <c r="F374" s="470" t="s">
        <v>876</v>
      </c>
      <c r="G374" s="470"/>
      <c r="H374" s="331" t="s">
        <v>32</v>
      </c>
      <c r="I374" s="332">
        <v>1</v>
      </c>
      <c r="J374" s="333">
        <v>0.69</v>
      </c>
      <c r="K374" s="333">
        <v>0.69</v>
      </c>
    </row>
    <row r="375" spans="2:11" x14ac:dyDescent="0.25">
      <c r="B375" s="361"/>
      <c r="C375" s="361"/>
      <c r="D375" s="361"/>
      <c r="E375" s="361"/>
      <c r="F375" s="361"/>
      <c r="G375" s="334"/>
      <c r="H375" s="361"/>
      <c r="I375" s="334"/>
      <c r="J375" s="361"/>
      <c r="K375" s="334"/>
    </row>
    <row r="376" spans="2:11" ht="13.5" thickBot="1" x14ac:dyDescent="0.3">
      <c r="B376" s="361"/>
      <c r="C376" s="361"/>
      <c r="D376" s="361"/>
      <c r="E376" s="361"/>
      <c r="F376" s="361"/>
      <c r="G376" s="334"/>
      <c r="H376" s="361"/>
      <c r="I376" s="464"/>
      <c r="J376" s="464"/>
      <c r="K376" s="334"/>
    </row>
    <row r="377" spans="2:11" ht="13.5" thickTop="1" x14ac:dyDescent="0.25">
      <c r="B377" s="335"/>
      <c r="C377" s="335"/>
      <c r="D377" s="335"/>
      <c r="E377" s="335"/>
      <c r="F377" s="335"/>
      <c r="G377" s="335"/>
      <c r="H377" s="335"/>
      <c r="I377" s="335"/>
      <c r="J377" s="335"/>
      <c r="K377" s="335"/>
    </row>
    <row r="378" spans="2:11" ht="30" x14ac:dyDescent="0.25">
      <c r="B378" s="363"/>
      <c r="C378" s="320" t="s">
        <v>0</v>
      </c>
      <c r="D378" s="363" t="s">
        <v>166</v>
      </c>
      <c r="E378" s="363" t="s">
        <v>83</v>
      </c>
      <c r="F378" s="471" t="s">
        <v>1</v>
      </c>
      <c r="G378" s="471"/>
      <c r="H378" s="321" t="s">
        <v>3</v>
      </c>
      <c r="I378" s="320" t="s">
        <v>167</v>
      </c>
      <c r="J378" s="320" t="s">
        <v>168</v>
      </c>
      <c r="K378" s="320" t="s">
        <v>4</v>
      </c>
    </row>
    <row r="379" spans="2:11" ht="38.25" x14ac:dyDescent="0.25">
      <c r="B379" s="364" t="s">
        <v>7</v>
      </c>
      <c r="C379" s="322" t="s">
        <v>1110</v>
      </c>
      <c r="D379" s="364" t="s">
        <v>31</v>
      </c>
      <c r="E379" s="364" t="s">
        <v>1111</v>
      </c>
      <c r="F379" s="468" t="s">
        <v>1112</v>
      </c>
      <c r="G379" s="468"/>
      <c r="H379" s="323" t="s">
        <v>8</v>
      </c>
      <c r="I379" s="324">
        <v>1</v>
      </c>
      <c r="J379" s="325">
        <v>396.46</v>
      </c>
      <c r="K379" s="325">
        <v>396.46</v>
      </c>
    </row>
    <row r="380" spans="2:11" ht="38.25" x14ac:dyDescent="0.25">
      <c r="B380" s="365" t="s">
        <v>170</v>
      </c>
      <c r="C380" s="326" t="s">
        <v>1127</v>
      </c>
      <c r="D380" s="365" t="s">
        <v>31</v>
      </c>
      <c r="E380" s="365" t="s">
        <v>1128</v>
      </c>
      <c r="F380" s="469" t="s">
        <v>811</v>
      </c>
      <c r="G380" s="469"/>
      <c r="H380" s="327" t="s">
        <v>812</v>
      </c>
      <c r="I380" s="328">
        <v>0.76229999999999998</v>
      </c>
      <c r="J380" s="329">
        <v>1.91</v>
      </c>
      <c r="K380" s="329">
        <v>1.45</v>
      </c>
    </row>
    <row r="381" spans="2:11" ht="38.25" x14ac:dyDescent="0.25">
      <c r="B381" s="365" t="s">
        <v>170</v>
      </c>
      <c r="C381" s="326" t="s">
        <v>1121</v>
      </c>
      <c r="D381" s="365" t="s">
        <v>31</v>
      </c>
      <c r="E381" s="365" t="s">
        <v>1122</v>
      </c>
      <c r="F381" s="469" t="s">
        <v>811</v>
      </c>
      <c r="G381" s="469"/>
      <c r="H381" s="327" t="s">
        <v>815</v>
      </c>
      <c r="I381" s="328">
        <v>0.71879999999999999</v>
      </c>
      <c r="J381" s="329">
        <v>0.34</v>
      </c>
      <c r="K381" s="329">
        <v>0.24</v>
      </c>
    </row>
    <row r="382" spans="2:11" ht="27.95" customHeight="1" x14ac:dyDescent="0.25">
      <c r="B382" s="365" t="s">
        <v>170</v>
      </c>
      <c r="C382" s="326" t="s">
        <v>1144</v>
      </c>
      <c r="D382" s="365" t="s">
        <v>31</v>
      </c>
      <c r="E382" s="365" t="s">
        <v>1145</v>
      </c>
      <c r="F382" s="469" t="s">
        <v>169</v>
      </c>
      <c r="G382" s="469"/>
      <c r="H382" s="327" t="s">
        <v>32</v>
      </c>
      <c r="I382" s="328">
        <v>1.4811000000000001</v>
      </c>
      <c r="J382" s="329">
        <v>18.41</v>
      </c>
      <c r="K382" s="329">
        <v>27.26</v>
      </c>
    </row>
    <row r="383" spans="2:11" ht="38.25" x14ac:dyDescent="0.25">
      <c r="B383" s="365" t="s">
        <v>170</v>
      </c>
      <c r="C383" s="326" t="s">
        <v>175</v>
      </c>
      <c r="D383" s="365" t="s">
        <v>31</v>
      </c>
      <c r="E383" s="365" t="s">
        <v>48</v>
      </c>
      <c r="F383" s="469" t="s">
        <v>169</v>
      </c>
      <c r="G383" s="469"/>
      <c r="H383" s="327" t="s">
        <v>32</v>
      </c>
      <c r="I383" s="328">
        <v>2.3433000000000002</v>
      </c>
      <c r="J383" s="329">
        <v>17.43</v>
      </c>
      <c r="K383" s="329">
        <v>40.840000000000003</v>
      </c>
    </row>
    <row r="384" spans="2:11" ht="38.25" x14ac:dyDescent="0.25">
      <c r="B384" s="362" t="s">
        <v>171</v>
      </c>
      <c r="C384" s="330" t="s">
        <v>824</v>
      </c>
      <c r="D384" s="362" t="s">
        <v>31</v>
      </c>
      <c r="E384" s="362" t="s">
        <v>825</v>
      </c>
      <c r="F384" s="470" t="s">
        <v>174</v>
      </c>
      <c r="G384" s="470"/>
      <c r="H384" s="331" t="s">
        <v>8</v>
      </c>
      <c r="I384" s="332">
        <v>0.82689999999999997</v>
      </c>
      <c r="J384" s="333">
        <v>75</v>
      </c>
      <c r="K384" s="333">
        <v>62.01</v>
      </c>
    </row>
    <row r="385" spans="2:11" ht="38.25" x14ac:dyDescent="0.25">
      <c r="B385" s="362" t="s">
        <v>171</v>
      </c>
      <c r="C385" s="330" t="s">
        <v>828</v>
      </c>
      <c r="D385" s="362" t="s">
        <v>31</v>
      </c>
      <c r="E385" s="362" t="s">
        <v>829</v>
      </c>
      <c r="F385" s="470" t="s">
        <v>174</v>
      </c>
      <c r="G385" s="470"/>
      <c r="H385" s="331" t="s">
        <v>34</v>
      </c>
      <c r="I385" s="332">
        <v>212.01939999999999</v>
      </c>
      <c r="J385" s="333">
        <v>0.76</v>
      </c>
      <c r="K385" s="333">
        <v>161.13</v>
      </c>
    </row>
    <row r="386" spans="2:11" ht="38.25" x14ac:dyDescent="0.25">
      <c r="B386" s="362" t="s">
        <v>171</v>
      </c>
      <c r="C386" s="330" t="s">
        <v>952</v>
      </c>
      <c r="D386" s="362" t="s">
        <v>31</v>
      </c>
      <c r="E386" s="362" t="s">
        <v>953</v>
      </c>
      <c r="F386" s="470" t="s">
        <v>174</v>
      </c>
      <c r="G386" s="470"/>
      <c r="H386" s="331" t="s">
        <v>8</v>
      </c>
      <c r="I386" s="332">
        <v>0.57820000000000005</v>
      </c>
      <c r="J386" s="333">
        <v>179.06</v>
      </c>
      <c r="K386" s="333">
        <v>103.53</v>
      </c>
    </row>
    <row r="387" spans="2:11" x14ac:dyDescent="0.25">
      <c r="B387" s="361"/>
      <c r="C387" s="361"/>
      <c r="D387" s="361"/>
      <c r="E387" s="361"/>
      <c r="F387" s="361"/>
      <c r="G387" s="334"/>
      <c r="H387" s="361"/>
      <c r="I387" s="334"/>
      <c r="J387" s="361"/>
      <c r="K387" s="334"/>
    </row>
    <row r="388" spans="2:11" ht="13.5" thickBot="1" x14ac:dyDescent="0.3">
      <c r="B388" s="361"/>
      <c r="C388" s="361"/>
      <c r="D388" s="361"/>
      <c r="E388" s="361"/>
      <c r="F388" s="361"/>
      <c r="G388" s="334"/>
      <c r="H388" s="361"/>
      <c r="I388" s="464"/>
      <c r="J388" s="464"/>
      <c r="K388" s="334"/>
    </row>
    <row r="389" spans="2:11" ht="13.5" thickTop="1" x14ac:dyDescent="0.25">
      <c r="B389" s="335"/>
      <c r="C389" s="335"/>
      <c r="D389" s="335"/>
      <c r="E389" s="335"/>
      <c r="F389" s="335"/>
      <c r="G389" s="335"/>
      <c r="H389" s="335"/>
      <c r="I389" s="335"/>
      <c r="J389" s="335"/>
      <c r="K389" s="335"/>
    </row>
    <row r="390" spans="2:11" ht="30" x14ac:dyDescent="0.25">
      <c r="B390" s="363"/>
      <c r="C390" s="320" t="s">
        <v>0</v>
      </c>
      <c r="D390" s="363" t="s">
        <v>166</v>
      </c>
      <c r="E390" s="363" t="s">
        <v>83</v>
      </c>
      <c r="F390" s="471" t="s">
        <v>1</v>
      </c>
      <c r="G390" s="471"/>
      <c r="H390" s="321" t="s">
        <v>3</v>
      </c>
      <c r="I390" s="320" t="s">
        <v>167</v>
      </c>
      <c r="J390" s="320" t="s">
        <v>168</v>
      </c>
      <c r="K390" s="320" t="s">
        <v>4</v>
      </c>
    </row>
    <row r="391" spans="2:11" ht="25.5" x14ac:dyDescent="0.25">
      <c r="B391" s="364" t="s">
        <v>7</v>
      </c>
      <c r="C391" s="322" t="s">
        <v>881</v>
      </c>
      <c r="D391" s="364" t="s">
        <v>31</v>
      </c>
      <c r="E391" s="364" t="s">
        <v>882</v>
      </c>
      <c r="F391" s="468" t="s">
        <v>169</v>
      </c>
      <c r="G391" s="468"/>
      <c r="H391" s="323" t="s">
        <v>32</v>
      </c>
      <c r="I391" s="324">
        <v>1</v>
      </c>
      <c r="J391" s="325">
        <v>0.11</v>
      </c>
      <c r="K391" s="325">
        <v>0.11</v>
      </c>
    </row>
    <row r="392" spans="2:11" ht="38.25" x14ac:dyDescent="0.25">
      <c r="B392" s="362" t="s">
        <v>171</v>
      </c>
      <c r="C392" s="330" t="s">
        <v>883</v>
      </c>
      <c r="D392" s="362" t="s">
        <v>31</v>
      </c>
      <c r="E392" s="362" t="s">
        <v>884</v>
      </c>
      <c r="F392" s="470" t="s">
        <v>172</v>
      </c>
      <c r="G392" s="470"/>
      <c r="H392" s="331" t="s">
        <v>32</v>
      </c>
      <c r="I392" s="332">
        <v>9.4000000000000004E-3</v>
      </c>
      <c r="J392" s="333">
        <v>12.45</v>
      </c>
      <c r="K392" s="333">
        <v>0.11</v>
      </c>
    </row>
    <row r="393" spans="2:11" x14ac:dyDescent="0.25">
      <c r="B393" s="361"/>
      <c r="C393" s="361"/>
      <c r="D393" s="361"/>
      <c r="E393" s="361"/>
      <c r="F393" s="361"/>
      <c r="G393" s="334"/>
      <c r="H393" s="361"/>
      <c r="I393" s="334"/>
      <c r="J393" s="361"/>
      <c r="K393" s="334"/>
    </row>
    <row r="394" spans="2:11" ht="13.5" thickBot="1" x14ac:dyDescent="0.3">
      <c r="B394" s="361"/>
      <c r="C394" s="361"/>
      <c r="D394" s="361"/>
      <c r="E394" s="361"/>
      <c r="F394" s="361"/>
      <c r="G394" s="334"/>
      <c r="H394" s="361"/>
      <c r="I394" s="464"/>
      <c r="J394" s="464"/>
      <c r="K394" s="334"/>
    </row>
    <row r="395" spans="2:11" ht="14.1" customHeight="1" thickTop="1" x14ac:dyDescent="0.25">
      <c r="B395" s="335"/>
      <c r="C395" s="335"/>
      <c r="D395" s="335"/>
      <c r="E395" s="335"/>
      <c r="F395" s="335"/>
      <c r="G395" s="335"/>
      <c r="H395" s="335"/>
      <c r="I395" s="335"/>
      <c r="J395" s="335"/>
      <c r="K395" s="335"/>
    </row>
    <row r="396" spans="2:11" ht="14.1" customHeight="1" x14ac:dyDescent="0.25">
      <c r="B396" s="363"/>
      <c r="C396" s="320" t="s">
        <v>0</v>
      </c>
      <c r="D396" s="363" t="s">
        <v>166</v>
      </c>
      <c r="E396" s="363" t="s">
        <v>83</v>
      </c>
      <c r="F396" s="471" t="s">
        <v>1</v>
      </c>
      <c r="G396" s="471"/>
      <c r="H396" s="321" t="s">
        <v>3</v>
      </c>
      <c r="I396" s="320" t="s">
        <v>167</v>
      </c>
      <c r="J396" s="320" t="s">
        <v>168</v>
      </c>
      <c r="K396" s="320" t="s">
        <v>4</v>
      </c>
    </row>
    <row r="397" spans="2:11" ht="14.1" customHeight="1" x14ac:dyDescent="0.25">
      <c r="B397" s="364" t="s">
        <v>7</v>
      </c>
      <c r="C397" s="322" t="s">
        <v>893</v>
      </c>
      <c r="D397" s="364" t="s">
        <v>31</v>
      </c>
      <c r="E397" s="364" t="s">
        <v>875</v>
      </c>
      <c r="F397" s="468" t="s">
        <v>169</v>
      </c>
      <c r="G397" s="468"/>
      <c r="H397" s="323" t="s">
        <v>32</v>
      </c>
      <c r="I397" s="324">
        <v>1</v>
      </c>
      <c r="J397" s="325">
        <v>0.37</v>
      </c>
      <c r="K397" s="325">
        <v>0.37</v>
      </c>
    </row>
    <row r="398" spans="2:11" ht="14.1" customHeight="1" x14ac:dyDescent="0.25">
      <c r="B398" s="362" t="s">
        <v>171</v>
      </c>
      <c r="C398" s="330" t="s">
        <v>894</v>
      </c>
      <c r="D398" s="362" t="s">
        <v>31</v>
      </c>
      <c r="E398" s="362" t="s">
        <v>895</v>
      </c>
      <c r="F398" s="470" t="s">
        <v>172</v>
      </c>
      <c r="G398" s="470"/>
      <c r="H398" s="331" t="s">
        <v>32</v>
      </c>
      <c r="I398" s="332">
        <v>3.0200000000000001E-2</v>
      </c>
      <c r="J398" s="333">
        <v>12.41</v>
      </c>
      <c r="K398" s="333">
        <v>0.37</v>
      </c>
    </row>
    <row r="399" spans="2:11" ht="14.1" customHeight="1" x14ac:dyDescent="0.25">
      <c r="B399" s="361"/>
      <c r="C399" s="361"/>
      <c r="D399" s="361"/>
      <c r="E399" s="361"/>
      <c r="F399" s="361"/>
      <c r="G399" s="334"/>
      <c r="H399" s="361"/>
      <c r="I399" s="334"/>
      <c r="J399" s="361"/>
      <c r="K399" s="334"/>
    </row>
    <row r="400" spans="2:11" ht="14.1" customHeight="1" thickBot="1" x14ac:dyDescent="0.3">
      <c r="B400" s="361"/>
      <c r="C400" s="361"/>
      <c r="D400" s="361"/>
      <c r="E400" s="361"/>
      <c r="F400" s="361"/>
      <c r="G400" s="334"/>
      <c r="H400" s="361"/>
      <c r="I400" s="464"/>
      <c r="J400" s="464"/>
      <c r="K400" s="334"/>
    </row>
    <row r="401" spans="2:11" ht="14.1" customHeight="1" thickTop="1" x14ac:dyDescent="0.25">
      <c r="B401" s="335"/>
      <c r="C401" s="335"/>
      <c r="D401" s="335"/>
      <c r="E401" s="335"/>
      <c r="F401" s="335"/>
      <c r="G401" s="335"/>
      <c r="H401" s="335"/>
      <c r="I401" s="335"/>
      <c r="J401" s="335"/>
      <c r="K401" s="335"/>
    </row>
    <row r="402" spans="2:11" ht="14.1" customHeight="1" x14ac:dyDescent="0.25">
      <c r="B402" s="363"/>
      <c r="C402" s="320" t="s">
        <v>0</v>
      </c>
      <c r="D402" s="363" t="s">
        <v>166</v>
      </c>
      <c r="E402" s="363" t="s">
        <v>83</v>
      </c>
      <c r="F402" s="471" t="s">
        <v>1</v>
      </c>
      <c r="G402" s="471"/>
      <c r="H402" s="321" t="s">
        <v>3</v>
      </c>
      <c r="I402" s="320" t="s">
        <v>167</v>
      </c>
      <c r="J402" s="320" t="s">
        <v>168</v>
      </c>
      <c r="K402" s="320" t="s">
        <v>4</v>
      </c>
    </row>
    <row r="403" spans="2:11" ht="14.1" customHeight="1" x14ac:dyDescent="0.25">
      <c r="B403" s="364" t="s">
        <v>7</v>
      </c>
      <c r="C403" s="322" t="s">
        <v>900</v>
      </c>
      <c r="D403" s="364" t="s">
        <v>31</v>
      </c>
      <c r="E403" s="364" t="s">
        <v>901</v>
      </c>
      <c r="F403" s="468" t="s">
        <v>169</v>
      </c>
      <c r="G403" s="468"/>
      <c r="H403" s="323" t="s">
        <v>32</v>
      </c>
      <c r="I403" s="324">
        <v>1</v>
      </c>
      <c r="J403" s="325">
        <v>0.11</v>
      </c>
      <c r="K403" s="325">
        <v>0.11</v>
      </c>
    </row>
    <row r="404" spans="2:11" ht="14.1" customHeight="1" x14ac:dyDescent="0.25">
      <c r="B404" s="362" t="s">
        <v>171</v>
      </c>
      <c r="C404" s="330" t="s">
        <v>902</v>
      </c>
      <c r="D404" s="362" t="s">
        <v>31</v>
      </c>
      <c r="E404" s="362" t="s">
        <v>903</v>
      </c>
      <c r="F404" s="470" t="s">
        <v>172</v>
      </c>
      <c r="G404" s="470"/>
      <c r="H404" s="331" t="s">
        <v>32</v>
      </c>
      <c r="I404" s="332">
        <v>9.4000000000000004E-3</v>
      </c>
      <c r="J404" s="333">
        <v>12.41</v>
      </c>
      <c r="K404" s="333">
        <v>0.11</v>
      </c>
    </row>
    <row r="405" spans="2:11" ht="14.1" customHeight="1" x14ac:dyDescent="0.25">
      <c r="B405" s="361"/>
      <c r="C405" s="361"/>
      <c r="D405" s="361"/>
      <c r="E405" s="361"/>
      <c r="F405" s="361"/>
      <c r="G405" s="334"/>
      <c r="H405" s="361"/>
      <c r="I405" s="334"/>
      <c r="J405" s="361"/>
      <c r="K405" s="334"/>
    </row>
    <row r="406" spans="2:11" ht="14.1" customHeight="1" thickBot="1" x14ac:dyDescent="0.3">
      <c r="B406" s="361"/>
      <c r="C406" s="361"/>
      <c r="D406" s="361"/>
      <c r="E406" s="361"/>
      <c r="F406" s="361"/>
      <c r="G406" s="334"/>
      <c r="H406" s="361"/>
      <c r="I406" s="464"/>
      <c r="J406" s="464"/>
      <c r="K406" s="334"/>
    </row>
    <row r="407" spans="2:11" ht="13.5" thickTop="1" x14ac:dyDescent="0.25">
      <c r="B407" s="335"/>
      <c r="C407" s="335"/>
      <c r="D407" s="335"/>
      <c r="E407" s="335"/>
      <c r="F407" s="335"/>
      <c r="G407" s="335"/>
      <c r="H407" s="335"/>
      <c r="I407" s="335"/>
      <c r="J407" s="335"/>
      <c r="K407" s="335"/>
    </row>
    <row r="408" spans="2:11" ht="30" x14ac:dyDescent="0.25">
      <c r="B408" s="363"/>
      <c r="C408" s="320" t="s">
        <v>0</v>
      </c>
      <c r="D408" s="363" t="s">
        <v>166</v>
      </c>
      <c r="E408" s="363" t="s">
        <v>83</v>
      </c>
      <c r="F408" s="471" t="s">
        <v>1</v>
      </c>
      <c r="G408" s="471"/>
      <c r="H408" s="321" t="s">
        <v>3</v>
      </c>
      <c r="I408" s="320" t="s">
        <v>167</v>
      </c>
      <c r="J408" s="320" t="s">
        <v>168</v>
      </c>
      <c r="K408" s="320" t="s">
        <v>4</v>
      </c>
    </row>
    <row r="409" spans="2:11" ht="25.5" x14ac:dyDescent="0.25">
      <c r="B409" s="364" t="s">
        <v>7</v>
      </c>
      <c r="C409" s="322" t="s">
        <v>1138</v>
      </c>
      <c r="D409" s="364" t="s">
        <v>31</v>
      </c>
      <c r="E409" s="364" t="s">
        <v>1139</v>
      </c>
      <c r="F409" s="468" t="s">
        <v>169</v>
      </c>
      <c r="G409" s="468"/>
      <c r="H409" s="323" t="s">
        <v>32</v>
      </c>
      <c r="I409" s="324">
        <v>1</v>
      </c>
      <c r="J409" s="325">
        <v>0.15</v>
      </c>
      <c r="K409" s="325">
        <v>0.15</v>
      </c>
    </row>
    <row r="410" spans="2:11" ht="38.25" x14ac:dyDescent="0.25">
      <c r="B410" s="362" t="s">
        <v>171</v>
      </c>
      <c r="C410" s="330" t="s">
        <v>1052</v>
      </c>
      <c r="D410" s="362" t="s">
        <v>31</v>
      </c>
      <c r="E410" s="362" t="s">
        <v>1053</v>
      </c>
      <c r="F410" s="470" t="s">
        <v>172</v>
      </c>
      <c r="G410" s="470"/>
      <c r="H410" s="331" t="s">
        <v>32</v>
      </c>
      <c r="I410" s="332">
        <v>9.4000000000000004E-3</v>
      </c>
      <c r="J410" s="333">
        <v>16.39</v>
      </c>
      <c r="K410" s="333">
        <v>0.15</v>
      </c>
    </row>
    <row r="411" spans="2:11" x14ac:dyDescent="0.25">
      <c r="B411" s="361"/>
      <c r="C411" s="361"/>
      <c r="D411" s="361"/>
      <c r="E411" s="361"/>
      <c r="F411" s="361"/>
      <c r="G411" s="334"/>
      <c r="H411" s="361"/>
      <c r="I411" s="334"/>
      <c r="J411" s="361"/>
      <c r="K411" s="334"/>
    </row>
    <row r="412" spans="2:11" ht="13.5" thickBot="1" x14ac:dyDescent="0.3">
      <c r="B412" s="361"/>
      <c r="C412" s="361"/>
      <c r="D412" s="361"/>
      <c r="E412" s="361"/>
      <c r="F412" s="361"/>
      <c r="G412" s="334"/>
      <c r="H412" s="361"/>
      <c r="I412" s="464"/>
      <c r="J412" s="464"/>
      <c r="K412" s="334"/>
    </row>
    <row r="413" spans="2:11" ht="13.5" thickTop="1" x14ac:dyDescent="0.25">
      <c r="B413" s="335"/>
      <c r="C413" s="335"/>
      <c r="D413" s="335"/>
      <c r="E413" s="335"/>
      <c r="F413" s="335"/>
      <c r="G413" s="335"/>
      <c r="H413" s="335"/>
      <c r="I413" s="335"/>
      <c r="J413" s="335"/>
      <c r="K413" s="335"/>
    </row>
    <row r="414" spans="2:11" ht="30" x14ac:dyDescent="0.25">
      <c r="B414" s="363"/>
      <c r="C414" s="320" t="s">
        <v>0</v>
      </c>
      <c r="D414" s="363" t="s">
        <v>166</v>
      </c>
      <c r="E414" s="363" t="s">
        <v>83</v>
      </c>
      <c r="F414" s="471" t="s">
        <v>1</v>
      </c>
      <c r="G414" s="471"/>
      <c r="H414" s="321" t="s">
        <v>3</v>
      </c>
      <c r="I414" s="320" t="s">
        <v>167</v>
      </c>
      <c r="J414" s="320" t="s">
        <v>168</v>
      </c>
      <c r="K414" s="320" t="s">
        <v>4</v>
      </c>
    </row>
    <row r="415" spans="2:11" ht="25.5" x14ac:dyDescent="0.25">
      <c r="B415" s="364" t="s">
        <v>7</v>
      </c>
      <c r="C415" s="322" t="s">
        <v>928</v>
      </c>
      <c r="D415" s="364" t="s">
        <v>31</v>
      </c>
      <c r="E415" s="364" t="s">
        <v>929</v>
      </c>
      <c r="F415" s="468" t="s">
        <v>169</v>
      </c>
      <c r="G415" s="468"/>
      <c r="H415" s="323" t="s">
        <v>32</v>
      </c>
      <c r="I415" s="324">
        <v>1</v>
      </c>
      <c r="J415" s="325">
        <v>0.49</v>
      </c>
      <c r="K415" s="325">
        <v>0.49</v>
      </c>
    </row>
    <row r="416" spans="2:11" ht="14.1" customHeight="1" x14ac:dyDescent="0.25">
      <c r="B416" s="362" t="s">
        <v>171</v>
      </c>
      <c r="C416" s="330" t="s">
        <v>190</v>
      </c>
      <c r="D416" s="362" t="s">
        <v>31</v>
      </c>
      <c r="E416" s="362" t="s">
        <v>686</v>
      </c>
      <c r="F416" s="470" t="s">
        <v>172</v>
      </c>
      <c r="G416" s="470"/>
      <c r="H416" s="331" t="s">
        <v>32</v>
      </c>
      <c r="I416" s="332">
        <v>3.0200000000000001E-2</v>
      </c>
      <c r="J416" s="333">
        <v>16.39</v>
      </c>
      <c r="K416" s="333">
        <v>0.49</v>
      </c>
    </row>
    <row r="417" spans="2:11" ht="14.1" customHeight="1" x14ac:dyDescent="0.25">
      <c r="B417" s="361"/>
      <c r="C417" s="361"/>
      <c r="D417" s="361"/>
      <c r="E417" s="361"/>
      <c r="F417" s="361"/>
      <c r="G417" s="334"/>
      <c r="H417" s="361"/>
      <c r="I417" s="334"/>
      <c r="J417" s="361"/>
      <c r="K417" s="334"/>
    </row>
    <row r="418" spans="2:11" ht="14.1" customHeight="1" thickBot="1" x14ac:dyDescent="0.3">
      <c r="B418" s="361"/>
      <c r="C418" s="361"/>
      <c r="D418" s="361"/>
      <c r="E418" s="361"/>
      <c r="F418" s="361"/>
      <c r="G418" s="334"/>
      <c r="H418" s="361"/>
      <c r="I418" s="464"/>
      <c r="J418" s="464"/>
      <c r="K418" s="334"/>
    </row>
    <row r="419" spans="2:11" ht="14.1" customHeight="1" thickTop="1" x14ac:dyDescent="0.25">
      <c r="B419" s="335"/>
      <c r="C419" s="335"/>
      <c r="D419" s="335"/>
      <c r="E419" s="335"/>
      <c r="F419" s="335"/>
      <c r="G419" s="335"/>
      <c r="H419" s="335"/>
      <c r="I419" s="335"/>
      <c r="J419" s="335"/>
      <c r="K419" s="335"/>
    </row>
    <row r="420" spans="2:11" ht="14.1" customHeight="1" x14ac:dyDescent="0.25">
      <c r="B420" s="363"/>
      <c r="C420" s="320" t="s">
        <v>0</v>
      </c>
      <c r="D420" s="363" t="s">
        <v>166</v>
      </c>
      <c r="E420" s="363" t="s">
        <v>83</v>
      </c>
      <c r="F420" s="471" t="s">
        <v>1</v>
      </c>
      <c r="G420" s="471"/>
      <c r="H420" s="321" t="s">
        <v>3</v>
      </c>
      <c r="I420" s="320" t="s">
        <v>167</v>
      </c>
      <c r="J420" s="320" t="s">
        <v>168</v>
      </c>
      <c r="K420" s="320" t="s">
        <v>4</v>
      </c>
    </row>
    <row r="421" spans="2:11" ht="14.1" customHeight="1" x14ac:dyDescent="0.25">
      <c r="B421" s="364" t="s">
        <v>7</v>
      </c>
      <c r="C421" s="322" t="s">
        <v>1083</v>
      </c>
      <c r="D421" s="364" t="s">
        <v>31</v>
      </c>
      <c r="E421" s="364" t="s">
        <v>1084</v>
      </c>
      <c r="F421" s="468" t="s">
        <v>169</v>
      </c>
      <c r="G421" s="468"/>
      <c r="H421" s="323" t="s">
        <v>120</v>
      </c>
      <c r="I421" s="324">
        <v>1</v>
      </c>
      <c r="J421" s="325">
        <v>59.64</v>
      </c>
      <c r="K421" s="325">
        <v>59.64</v>
      </c>
    </row>
    <row r="422" spans="2:11" ht="14.1" customHeight="1" x14ac:dyDescent="0.25">
      <c r="B422" s="362" t="s">
        <v>171</v>
      </c>
      <c r="C422" s="330" t="s">
        <v>1085</v>
      </c>
      <c r="D422" s="362" t="s">
        <v>31</v>
      </c>
      <c r="E422" s="362" t="s">
        <v>1086</v>
      </c>
      <c r="F422" s="470" t="s">
        <v>172</v>
      </c>
      <c r="G422" s="470"/>
      <c r="H422" s="331" t="s">
        <v>120</v>
      </c>
      <c r="I422" s="332">
        <v>1.3100000000000001E-2</v>
      </c>
      <c r="J422" s="333">
        <v>4553.43</v>
      </c>
      <c r="K422" s="333">
        <v>59.64</v>
      </c>
    </row>
    <row r="423" spans="2:11" ht="14.1" customHeight="1" x14ac:dyDescent="0.25">
      <c r="B423" s="361"/>
      <c r="C423" s="361"/>
      <c r="D423" s="361"/>
      <c r="E423" s="361"/>
      <c r="F423" s="361"/>
      <c r="G423" s="334"/>
      <c r="H423" s="361"/>
      <c r="I423" s="334"/>
      <c r="J423" s="361"/>
      <c r="K423" s="334"/>
    </row>
    <row r="424" spans="2:11" ht="14.1" customHeight="1" thickBot="1" x14ac:dyDescent="0.3">
      <c r="B424" s="361"/>
      <c r="C424" s="361"/>
      <c r="D424" s="361"/>
      <c r="E424" s="361"/>
      <c r="F424" s="361"/>
      <c r="G424" s="334"/>
      <c r="H424" s="361"/>
      <c r="I424" s="464"/>
      <c r="J424" s="464"/>
      <c r="K424" s="334"/>
    </row>
    <row r="425" spans="2:11" ht="14.1" customHeight="1" thickTop="1" x14ac:dyDescent="0.25">
      <c r="B425" s="335"/>
      <c r="C425" s="335"/>
      <c r="D425" s="335"/>
      <c r="E425" s="335"/>
      <c r="F425" s="335"/>
      <c r="G425" s="335"/>
      <c r="H425" s="335"/>
      <c r="I425" s="335"/>
      <c r="J425" s="335"/>
      <c r="K425" s="335"/>
    </row>
    <row r="426" spans="2:11" ht="14.1" customHeight="1" x14ac:dyDescent="0.25">
      <c r="B426" s="363"/>
      <c r="C426" s="320" t="s">
        <v>0</v>
      </c>
      <c r="D426" s="363" t="s">
        <v>166</v>
      </c>
      <c r="E426" s="363" t="s">
        <v>83</v>
      </c>
      <c r="F426" s="471" t="s">
        <v>1</v>
      </c>
      <c r="G426" s="471"/>
      <c r="H426" s="321" t="s">
        <v>3</v>
      </c>
      <c r="I426" s="320" t="s">
        <v>167</v>
      </c>
      <c r="J426" s="320" t="s">
        <v>168</v>
      </c>
      <c r="K426" s="320" t="s">
        <v>4</v>
      </c>
    </row>
    <row r="427" spans="2:11" ht="14.1" customHeight="1" x14ac:dyDescent="0.25">
      <c r="B427" s="364" t="s">
        <v>7</v>
      </c>
      <c r="C427" s="322" t="s">
        <v>849</v>
      </c>
      <c r="D427" s="364" t="s">
        <v>31</v>
      </c>
      <c r="E427" s="364" t="s">
        <v>850</v>
      </c>
      <c r="F427" s="468" t="s">
        <v>169</v>
      </c>
      <c r="G427" s="468"/>
      <c r="H427" s="323" t="s">
        <v>32</v>
      </c>
      <c r="I427" s="324">
        <v>1</v>
      </c>
      <c r="J427" s="325">
        <v>2.4</v>
      </c>
      <c r="K427" s="325">
        <v>2.4</v>
      </c>
    </row>
    <row r="428" spans="2:11" ht="14.1" customHeight="1" x14ac:dyDescent="0.25">
      <c r="B428" s="362" t="s">
        <v>171</v>
      </c>
      <c r="C428" s="330" t="s">
        <v>851</v>
      </c>
      <c r="D428" s="362" t="s">
        <v>31</v>
      </c>
      <c r="E428" s="362" t="s">
        <v>852</v>
      </c>
      <c r="F428" s="470" t="s">
        <v>172</v>
      </c>
      <c r="G428" s="470"/>
      <c r="H428" s="331" t="s">
        <v>32</v>
      </c>
      <c r="I428" s="332">
        <v>2.76E-2</v>
      </c>
      <c r="J428" s="333">
        <v>87.05</v>
      </c>
      <c r="K428" s="333">
        <v>2.4</v>
      </c>
    </row>
    <row r="429" spans="2:11" ht="14.1" customHeight="1" x14ac:dyDescent="0.25">
      <c r="B429" s="361"/>
      <c r="C429" s="361"/>
      <c r="D429" s="361"/>
      <c r="E429" s="361"/>
      <c r="F429" s="361"/>
      <c r="G429" s="334"/>
      <c r="H429" s="361"/>
      <c r="I429" s="334"/>
      <c r="J429" s="361"/>
      <c r="K429" s="334"/>
    </row>
    <row r="430" spans="2:11" ht="14.1" customHeight="1" thickBot="1" x14ac:dyDescent="0.3">
      <c r="B430" s="361"/>
      <c r="C430" s="361"/>
      <c r="D430" s="361"/>
      <c r="E430" s="361"/>
      <c r="F430" s="361"/>
      <c r="G430" s="334"/>
      <c r="H430" s="361"/>
      <c r="I430" s="464"/>
      <c r="J430" s="464"/>
      <c r="K430" s="334"/>
    </row>
    <row r="431" spans="2:11" ht="14.1" customHeight="1" thickTop="1" x14ac:dyDescent="0.25">
      <c r="B431" s="335"/>
      <c r="C431" s="335"/>
      <c r="D431" s="335"/>
      <c r="E431" s="335"/>
      <c r="F431" s="335"/>
      <c r="G431" s="335"/>
      <c r="H431" s="335"/>
      <c r="I431" s="335"/>
      <c r="J431" s="335"/>
      <c r="K431" s="335"/>
    </row>
    <row r="432" spans="2:11" ht="30" x14ac:dyDescent="0.25">
      <c r="B432" s="363"/>
      <c r="C432" s="320" t="s">
        <v>0</v>
      </c>
      <c r="D432" s="363" t="s">
        <v>166</v>
      </c>
      <c r="E432" s="363" t="s">
        <v>83</v>
      </c>
      <c r="F432" s="471" t="s">
        <v>1</v>
      </c>
      <c r="G432" s="471"/>
      <c r="H432" s="321" t="s">
        <v>3</v>
      </c>
      <c r="I432" s="320" t="s">
        <v>167</v>
      </c>
      <c r="J432" s="320" t="s">
        <v>168</v>
      </c>
      <c r="K432" s="320" t="s">
        <v>4</v>
      </c>
    </row>
    <row r="433" spans="2:11" ht="25.5" x14ac:dyDescent="0.25">
      <c r="B433" s="364" t="s">
        <v>7</v>
      </c>
      <c r="C433" s="322" t="s">
        <v>1146</v>
      </c>
      <c r="D433" s="364" t="s">
        <v>31</v>
      </c>
      <c r="E433" s="364" t="s">
        <v>1147</v>
      </c>
      <c r="F433" s="468" t="s">
        <v>169</v>
      </c>
      <c r="G433" s="468"/>
      <c r="H433" s="323" t="s">
        <v>32</v>
      </c>
      <c r="I433" s="324">
        <v>1</v>
      </c>
      <c r="J433" s="325">
        <v>0.09</v>
      </c>
      <c r="K433" s="325">
        <v>0.09</v>
      </c>
    </row>
    <row r="434" spans="2:11" ht="38.25" x14ac:dyDescent="0.25">
      <c r="B434" s="362" t="s">
        <v>171</v>
      </c>
      <c r="C434" s="330" t="s">
        <v>1148</v>
      </c>
      <c r="D434" s="362" t="s">
        <v>31</v>
      </c>
      <c r="E434" s="362" t="s">
        <v>1149</v>
      </c>
      <c r="F434" s="470" t="s">
        <v>172</v>
      </c>
      <c r="G434" s="470"/>
      <c r="H434" s="331" t="s">
        <v>32</v>
      </c>
      <c r="I434" s="332">
        <v>6.7000000000000002E-3</v>
      </c>
      <c r="J434" s="333">
        <v>13.7</v>
      </c>
      <c r="K434" s="333">
        <v>0.09</v>
      </c>
    </row>
    <row r="435" spans="2:11" x14ac:dyDescent="0.25">
      <c r="B435" s="361"/>
      <c r="C435" s="361"/>
      <c r="D435" s="361"/>
      <c r="E435" s="361"/>
      <c r="F435" s="361"/>
      <c r="G435" s="334"/>
      <c r="H435" s="361"/>
      <c r="I435" s="334"/>
      <c r="J435" s="361"/>
      <c r="K435" s="334"/>
    </row>
    <row r="436" spans="2:11" ht="13.5" thickBot="1" x14ac:dyDescent="0.3">
      <c r="B436" s="361"/>
      <c r="C436" s="361"/>
      <c r="D436" s="361"/>
      <c r="E436" s="361"/>
      <c r="F436" s="361"/>
      <c r="G436" s="334"/>
      <c r="H436" s="361"/>
      <c r="I436" s="464"/>
      <c r="J436" s="464"/>
      <c r="K436" s="334"/>
    </row>
    <row r="437" spans="2:11" ht="13.5" thickTop="1" x14ac:dyDescent="0.25">
      <c r="B437" s="335"/>
      <c r="C437" s="335"/>
      <c r="D437" s="335"/>
      <c r="E437" s="335"/>
      <c r="F437" s="335"/>
      <c r="G437" s="335"/>
      <c r="H437" s="335"/>
      <c r="I437" s="335"/>
      <c r="J437" s="335"/>
      <c r="K437" s="335"/>
    </row>
    <row r="438" spans="2:11" ht="30" x14ac:dyDescent="0.25">
      <c r="B438" s="363"/>
      <c r="C438" s="320" t="s">
        <v>0</v>
      </c>
      <c r="D438" s="363" t="s">
        <v>166</v>
      </c>
      <c r="E438" s="363" t="s">
        <v>83</v>
      </c>
      <c r="F438" s="471" t="s">
        <v>1</v>
      </c>
      <c r="G438" s="471"/>
      <c r="H438" s="321" t="s">
        <v>3</v>
      </c>
      <c r="I438" s="320" t="s">
        <v>167</v>
      </c>
      <c r="J438" s="320" t="s">
        <v>168</v>
      </c>
      <c r="K438" s="320" t="s">
        <v>4</v>
      </c>
    </row>
    <row r="439" spans="2:11" ht="25.5" x14ac:dyDescent="0.25">
      <c r="B439" s="364" t="s">
        <v>7</v>
      </c>
      <c r="C439" s="322" t="s">
        <v>930</v>
      </c>
      <c r="D439" s="364" t="s">
        <v>31</v>
      </c>
      <c r="E439" s="364" t="s">
        <v>931</v>
      </c>
      <c r="F439" s="468" t="s">
        <v>169</v>
      </c>
      <c r="G439" s="468"/>
      <c r="H439" s="323" t="s">
        <v>32</v>
      </c>
      <c r="I439" s="324">
        <v>1</v>
      </c>
      <c r="J439" s="325">
        <v>0.28000000000000003</v>
      </c>
      <c r="K439" s="325">
        <v>0.28000000000000003</v>
      </c>
    </row>
    <row r="440" spans="2:11" ht="38.25" x14ac:dyDescent="0.25">
      <c r="B440" s="362" t="s">
        <v>171</v>
      </c>
      <c r="C440" s="330" t="s">
        <v>164</v>
      </c>
      <c r="D440" s="362" t="s">
        <v>31</v>
      </c>
      <c r="E440" s="362" t="s">
        <v>697</v>
      </c>
      <c r="F440" s="470" t="s">
        <v>172</v>
      </c>
      <c r="G440" s="470"/>
      <c r="H440" s="331" t="s">
        <v>32</v>
      </c>
      <c r="I440" s="332">
        <v>1.72E-2</v>
      </c>
      <c r="J440" s="333">
        <v>16.39</v>
      </c>
      <c r="K440" s="333">
        <v>0.28000000000000003</v>
      </c>
    </row>
    <row r="441" spans="2:11" ht="14.1" customHeight="1" x14ac:dyDescent="0.25">
      <c r="B441" s="361"/>
      <c r="C441" s="361"/>
      <c r="D441" s="361"/>
      <c r="E441" s="361"/>
      <c r="F441" s="361"/>
      <c r="G441" s="334"/>
      <c r="H441" s="361"/>
      <c r="I441" s="334"/>
      <c r="J441" s="361"/>
      <c r="K441" s="334"/>
    </row>
    <row r="442" spans="2:11" ht="14.1" customHeight="1" thickBot="1" x14ac:dyDescent="0.3">
      <c r="B442" s="361"/>
      <c r="C442" s="361"/>
      <c r="D442" s="361"/>
      <c r="E442" s="361"/>
      <c r="F442" s="361"/>
      <c r="G442" s="334"/>
      <c r="H442" s="361"/>
      <c r="I442" s="464"/>
      <c r="J442" s="464"/>
      <c r="K442" s="334"/>
    </row>
    <row r="443" spans="2:11" ht="14.1" customHeight="1" thickTop="1" x14ac:dyDescent="0.25">
      <c r="B443" s="335"/>
      <c r="C443" s="335"/>
      <c r="D443" s="335"/>
      <c r="E443" s="335"/>
      <c r="F443" s="335"/>
      <c r="G443" s="335"/>
      <c r="H443" s="335"/>
      <c r="I443" s="335"/>
      <c r="J443" s="335"/>
      <c r="K443" s="335"/>
    </row>
    <row r="444" spans="2:11" ht="14.1" customHeight="1" x14ac:dyDescent="0.25">
      <c r="B444" s="363"/>
      <c r="C444" s="320" t="s">
        <v>0</v>
      </c>
      <c r="D444" s="363" t="s">
        <v>166</v>
      </c>
      <c r="E444" s="363" t="s">
        <v>83</v>
      </c>
      <c r="F444" s="471" t="s">
        <v>1</v>
      </c>
      <c r="G444" s="471"/>
      <c r="H444" s="321" t="s">
        <v>3</v>
      </c>
      <c r="I444" s="320" t="s">
        <v>167</v>
      </c>
      <c r="J444" s="320" t="s">
        <v>168</v>
      </c>
      <c r="K444" s="320" t="s">
        <v>4</v>
      </c>
    </row>
    <row r="445" spans="2:11" ht="14.1" customHeight="1" x14ac:dyDescent="0.25">
      <c r="B445" s="364" t="s">
        <v>7</v>
      </c>
      <c r="C445" s="322" t="s">
        <v>932</v>
      </c>
      <c r="D445" s="364" t="s">
        <v>31</v>
      </c>
      <c r="E445" s="364" t="s">
        <v>933</v>
      </c>
      <c r="F445" s="468" t="s">
        <v>169</v>
      </c>
      <c r="G445" s="468"/>
      <c r="H445" s="323" t="s">
        <v>32</v>
      </c>
      <c r="I445" s="324">
        <v>1</v>
      </c>
      <c r="J445" s="325">
        <v>0.19</v>
      </c>
      <c r="K445" s="325">
        <v>0.19</v>
      </c>
    </row>
    <row r="446" spans="2:11" ht="14.1" customHeight="1" x14ac:dyDescent="0.25">
      <c r="B446" s="362" t="s">
        <v>171</v>
      </c>
      <c r="C446" s="330" t="s">
        <v>934</v>
      </c>
      <c r="D446" s="362" t="s">
        <v>31</v>
      </c>
      <c r="E446" s="362" t="s">
        <v>935</v>
      </c>
      <c r="F446" s="470" t="s">
        <v>172</v>
      </c>
      <c r="G446" s="470"/>
      <c r="H446" s="331" t="s">
        <v>32</v>
      </c>
      <c r="I446" s="332">
        <v>1.2E-2</v>
      </c>
      <c r="J446" s="333">
        <v>16.39</v>
      </c>
      <c r="K446" s="333">
        <v>0.19</v>
      </c>
    </row>
    <row r="447" spans="2:11" ht="14.1" customHeight="1" x14ac:dyDescent="0.25">
      <c r="B447" s="361"/>
      <c r="C447" s="361"/>
      <c r="D447" s="361"/>
      <c r="E447" s="361"/>
      <c r="F447" s="361"/>
      <c r="G447" s="334"/>
      <c r="H447" s="361"/>
      <c r="I447" s="334"/>
      <c r="J447" s="361"/>
      <c r="K447" s="334"/>
    </row>
    <row r="448" spans="2:11" ht="14.1" customHeight="1" thickBot="1" x14ac:dyDescent="0.3">
      <c r="B448" s="361"/>
      <c r="C448" s="361"/>
      <c r="D448" s="361"/>
      <c r="E448" s="361"/>
      <c r="F448" s="361"/>
      <c r="G448" s="334"/>
      <c r="H448" s="361"/>
      <c r="I448" s="464"/>
      <c r="J448" s="464"/>
      <c r="K448" s="334"/>
    </row>
    <row r="449" spans="2:11" ht="14.1" customHeight="1" thickTop="1" x14ac:dyDescent="0.25">
      <c r="B449" s="335"/>
      <c r="C449" s="335"/>
      <c r="D449" s="335"/>
      <c r="E449" s="335"/>
      <c r="F449" s="335"/>
      <c r="G449" s="335"/>
      <c r="H449" s="335"/>
      <c r="I449" s="335"/>
      <c r="J449" s="335"/>
      <c r="K449" s="335"/>
    </row>
    <row r="450" spans="2:11" ht="14.1" customHeight="1" x14ac:dyDescent="0.25">
      <c r="B450" s="363"/>
      <c r="C450" s="320" t="s">
        <v>0</v>
      </c>
      <c r="D450" s="363" t="s">
        <v>166</v>
      </c>
      <c r="E450" s="363" t="s">
        <v>83</v>
      </c>
      <c r="F450" s="471" t="s">
        <v>1</v>
      </c>
      <c r="G450" s="471"/>
      <c r="H450" s="321" t="s">
        <v>3</v>
      </c>
      <c r="I450" s="320" t="s">
        <v>167</v>
      </c>
      <c r="J450" s="320" t="s">
        <v>168</v>
      </c>
      <c r="K450" s="320" t="s">
        <v>4</v>
      </c>
    </row>
    <row r="451" spans="2:11" ht="14.1" customHeight="1" x14ac:dyDescent="0.25">
      <c r="B451" s="364" t="s">
        <v>7</v>
      </c>
      <c r="C451" s="322" t="s">
        <v>936</v>
      </c>
      <c r="D451" s="364" t="s">
        <v>31</v>
      </c>
      <c r="E451" s="364" t="s">
        <v>937</v>
      </c>
      <c r="F451" s="468" t="s">
        <v>169</v>
      </c>
      <c r="G451" s="468"/>
      <c r="H451" s="323" t="s">
        <v>32</v>
      </c>
      <c r="I451" s="324">
        <v>1</v>
      </c>
      <c r="J451" s="325">
        <v>0.15</v>
      </c>
      <c r="K451" s="325">
        <v>0.15</v>
      </c>
    </row>
    <row r="452" spans="2:11" ht="14.1" customHeight="1" x14ac:dyDescent="0.25">
      <c r="B452" s="362" t="s">
        <v>171</v>
      </c>
      <c r="C452" s="330" t="s">
        <v>938</v>
      </c>
      <c r="D452" s="362" t="s">
        <v>31</v>
      </c>
      <c r="E452" s="362" t="s">
        <v>939</v>
      </c>
      <c r="F452" s="470" t="s">
        <v>172</v>
      </c>
      <c r="G452" s="470"/>
      <c r="H452" s="331" t="s">
        <v>32</v>
      </c>
      <c r="I452" s="332">
        <v>9.4000000000000004E-3</v>
      </c>
      <c r="J452" s="333">
        <v>16.39</v>
      </c>
      <c r="K452" s="333">
        <v>0.15</v>
      </c>
    </row>
    <row r="453" spans="2:11" ht="14.1" customHeight="1" x14ac:dyDescent="0.25">
      <c r="B453" s="361"/>
      <c r="C453" s="361"/>
      <c r="D453" s="361"/>
      <c r="E453" s="361"/>
      <c r="F453" s="361"/>
      <c r="G453" s="334"/>
      <c r="H453" s="361"/>
      <c r="I453" s="334"/>
      <c r="J453" s="361"/>
      <c r="K453" s="334"/>
    </row>
    <row r="454" spans="2:11" ht="14.1" customHeight="1" thickBot="1" x14ac:dyDescent="0.3">
      <c r="B454" s="361"/>
      <c r="C454" s="361"/>
      <c r="D454" s="361"/>
      <c r="E454" s="361"/>
      <c r="F454" s="361"/>
      <c r="G454" s="334"/>
      <c r="H454" s="361"/>
      <c r="I454" s="464"/>
      <c r="J454" s="464"/>
      <c r="K454" s="334"/>
    </row>
    <row r="455" spans="2:11" ht="13.5" thickTop="1" x14ac:dyDescent="0.25">
      <c r="B455" s="335"/>
      <c r="C455" s="335"/>
      <c r="D455" s="335"/>
      <c r="E455" s="335"/>
      <c r="F455" s="335"/>
      <c r="G455" s="335"/>
      <c r="H455" s="335"/>
      <c r="I455" s="335"/>
      <c r="J455" s="335"/>
      <c r="K455" s="335"/>
    </row>
    <row r="456" spans="2:11" ht="30" x14ac:dyDescent="0.25">
      <c r="B456" s="363"/>
      <c r="C456" s="320" t="s">
        <v>0</v>
      </c>
      <c r="D456" s="363" t="s">
        <v>166</v>
      </c>
      <c r="E456" s="363" t="s">
        <v>83</v>
      </c>
      <c r="F456" s="471" t="s">
        <v>1</v>
      </c>
      <c r="G456" s="471"/>
      <c r="H456" s="321" t="s">
        <v>3</v>
      </c>
      <c r="I456" s="320" t="s">
        <v>167</v>
      </c>
      <c r="J456" s="320" t="s">
        <v>168</v>
      </c>
      <c r="K456" s="320" t="s">
        <v>4</v>
      </c>
    </row>
    <row r="457" spans="2:11" ht="25.5" x14ac:dyDescent="0.25">
      <c r="B457" s="364" t="s">
        <v>7</v>
      </c>
      <c r="C457" s="322" t="s">
        <v>940</v>
      </c>
      <c r="D457" s="364" t="s">
        <v>31</v>
      </c>
      <c r="E457" s="364" t="s">
        <v>941</v>
      </c>
      <c r="F457" s="468" t="s">
        <v>169</v>
      </c>
      <c r="G457" s="468"/>
      <c r="H457" s="323" t="s">
        <v>32</v>
      </c>
      <c r="I457" s="324">
        <v>1</v>
      </c>
      <c r="J457" s="325">
        <v>0.2</v>
      </c>
      <c r="K457" s="325">
        <v>0.2</v>
      </c>
    </row>
    <row r="458" spans="2:11" ht="38.25" x14ac:dyDescent="0.25">
      <c r="B458" s="362" t="s">
        <v>171</v>
      </c>
      <c r="C458" s="330" t="s">
        <v>163</v>
      </c>
      <c r="D458" s="362" t="s">
        <v>31</v>
      </c>
      <c r="E458" s="362" t="s">
        <v>47</v>
      </c>
      <c r="F458" s="470" t="s">
        <v>172</v>
      </c>
      <c r="G458" s="470"/>
      <c r="H458" s="331" t="s">
        <v>32</v>
      </c>
      <c r="I458" s="332">
        <v>1.72E-2</v>
      </c>
      <c r="J458" s="333">
        <v>11.67</v>
      </c>
      <c r="K458" s="333">
        <v>0.2</v>
      </c>
    </row>
    <row r="459" spans="2:11" x14ac:dyDescent="0.25">
      <c r="B459" s="361"/>
      <c r="C459" s="361"/>
      <c r="D459" s="361"/>
      <c r="E459" s="361"/>
      <c r="F459" s="361"/>
      <c r="G459" s="334"/>
      <c r="H459" s="361"/>
      <c r="I459" s="334"/>
      <c r="J459" s="361"/>
      <c r="K459" s="334"/>
    </row>
    <row r="460" spans="2:11" ht="13.5" thickBot="1" x14ac:dyDescent="0.3">
      <c r="B460" s="361"/>
      <c r="C460" s="361"/>
      <c r="D460" s="361"/>
      <c r="E460" s="361"/>
      <c r="F460" s="361"/>
      <c r="G460" s="334"/>
      <c r="H460" s="361"/>
      <c r="I460" s="464"/>
      <c r="J460" s="464"/>
      <c r="K460" s="334"/>
    </row>
    <row r="461" spans="2:11" ht="13.5" thickTop="1" x14ac:dyDescent="0.25">
      <c r="B461" s="335"/>
      <c r="C461" s="335"/>
      <c r="D461" s="335"/>
      <c r="E461" s="335"/>
      <c r="F461" s="335"/>
      <c r="G461" s="335"/>
      <c r="H461" s="335"/>
      <c r="I461" s="335"/>
      <c r="J461" s="335"/>
      <c r="K461" s="335"/>
    </row>
    <row r="462" spans="2:11" ht="30" x14ac:dyDescent="0.25">
      <c r="B462" s="363"/>
      <c r="C462" s="320" t="s">
        <v>0</v>
      </c>
      <c r="D462" s="363" t="s">
        <v>166</v>
      </c>
      <c r="E462" s="363" t="s">
        <v>83</v>
      </c>
      <c r="F462" s="471" t="s">
        <v>1</v>
      </c>
      <c r="G462" s="471"/>
      <c r="H462" s="321" t="s">
        <v>3</v>
      </c>
      <c r="I462" s="320" t="s">
        <v>167</v>
      </c>
      <c r="J462" s="320" t="s">
        <v>168</v>
      </c>
      <c r="K462" s="320" t="s">
        <v>4</v>
      </c>
    </row>
    <row r="463" spans="2:11" ht="25.5" x14ac:dyDescent="0.25">
      <c r="B463" s="364" t="s">
        <v>7</v>
      </c>
      <c r="C463" s="322" t="s">
        <v>942</v>
      </c>
      <c r="D463" s="364" t="s">
        <v>31</v>
      </c>
      <c r="E463" s="364" t="s">
        <v>943</v>
      </c>
      <c r="F463" s="468" t="s">
        <v>169</v>
      </c>
      <c r="G463" s="468"/>
      <c r="H463" s="323" t="s">
        <v>32</v>
      </c>
      <c r="I463" s="324">
        <v>1</v>
      </c>
      <c r="J463" s="325">
        <v>0.15</v>
      </c>
      <c r="K463" s="325">
        <v>0.15</v>
      </c>
    </row>
    <row r="464" spans="2:11" ht="14.1" customHeight="1" x14ac:dyDescent="0.25">
      <c r="B464" s="362" t="s">
        <v>171</v>
      </c>
      <c r="C464" s="330" t="s">
        <v>944</v>
      </c>
      <c r="D464" s="362" t="s">
        <v>31</v>
      </c>
      <c r="E464" s="362" t="s">
        <v>945</v>
      </c>
      <c r="F464" s="470" t="s">
        <v>172</v>
      </c>
      <c r="G464" s="470"/>
      <c r="H464" s="331" t="s">
        <v>32</v>
      </c>
      <c r="I464" s="332">
        <v>9.4000000000000004E-3</v>
      </c>
      <c r="J464" s="333">
        <v>16.39</v>
      </c>
      <c r="K464" s="333">
        <v>0.15</v>
      </c>
    </row>
    <row r="465" spans="2:11" ht="14.1" customHeight="1" x14ac:dyDescent="0.25">
      <c r="B465" s="361"/>
      <c r="C465" s="361"/>
      <c r="D465" s="361"/>
      <c r="E465" s="361"/>
      <c r="F465" s="361"/>
      <c r="G465" s="334"/>
      <c r="H465" s="361"/>
      <c r="I465" s="334"/>
      <c r="J465" s="361"/>
      <c r="K465" s="334"/>
    </row>
    <row r="466" spans="2:11" ht="14.1" customHeight="1" thickBot="1" x14ac:dyDescent="0.3">
      <c r="B466" s="361"/>
      <c r="C466" s="361"/>
      <c r="D466" s="361"/>
      <c r="E466" s="361"/>
      <c r="F466" s="361"/>
      <c r="G466" s="334"/>
      <c r="H466" s="361"/>
      <c r="I466" s="464"/>
      <c r="J466" s="464"/>
      <c r="K466" s="334"/>
    </row>
    <row r="467" spans="2:11" ht="14.1" customHeight="1" thickTop="1" x14ac:dyDescent="0.25">
      <c r="B467" s="335"/>
      <c r="C467" s="335"/>
      <c r="D467" s="335"/>
      <c r="E467" s="335"/>
      <c r="F467" s="335"/>
      <c r="G467" s="335"/>
      <c r="H467" s="335"/>
      <c r="I467" s="335"/>
      <c r="J467" s="335"/>
      <c r="K467" s="335"/>
    </row>
    <row r="468" spans="2:11" ht="14.1" customHeight="1" x14ac:dyDescent="0.25">
      <c r="B468" s="363"/>
      <c r="C468" s="320" t="s">
        <v>0</v>
      </c>
      <c r="D468" s="363" t="s">
        <v>166</v>
      </c>
      <c r="E468" s="363" t="s">
        <v>83</v>
      </c>
      <c r="F468" s="471" t="s">
        <v>1</v>
      </c>
      <c r="G468" s="471"/>
      <c r="H468" s="321" t="s">
        <v>3</v>
      </c>
      <c r="I468" s="320" t="s">
        <v>167</v>
      </c>
      <c r="J468" s="320" t="s">
        <v>168</v>
      </c>
      <c r="K468" s="320" t="s">
        <v>4</v>
      </c>
    </row>
    <row r="469" spans="2:11" ht="14.1" customHeight="1" x14ac:dyDescent="0.25">
      <c r="B469" s="364" t="s">
        <v>7</v>
      </c>
      <c r="C469" s="322" t="s">
        <v>1095</v>
      </c>
      <c r="D469" s="364" t="s">
        <v>31</v>
      </c>
      <c r="E469" s="364" t="s">
        <v>1096</v>
      </c>
      <c r="F469" s="468" t="s">
        <v>169</v>
      </c>
      <c r="G469" s="468"/>
      <c r="H469" s="323" t="s">
        <v>120</v>
      </c>
      <c r="I469" s="324">
        <v>1</v>
      </c>
      <c r="J469" s="325">
        <v>55.96</v>
      </c>
      <c r="K469" s="325">
        <v>55.96</v>
      </c>
    </row>
    <row r="470" spans="2:11" ht="14.1" customHeight="1" x14ac:dyDescent="0.25">
      <c r="B470" s="362" t="s">
        <v>171</v>
      </c>
      <c r="C470" s="330" t="s">
        <v>1101</v>
      </c>
      <c r="D470" s="362" t="s">
        <v>31</v>
      </c>
      <c r="E470" s="362" t="s">
        <v>1102</v>
      </c>
      <c r="F470" s="470" t="s">
        <v>172</v>
      </c>
      <c r="G470" s="470"/>
      <c r="H470" s="331" t="s">
        <v>120</v>
      </c>
      <c r="I470" s="332">
        <v>1.11E-2</v>
      </c>
      <c r="J470" s="333">
        <v>5042.2299999999996</v>
      </c>
      <c r="K470" s="333">
        <v>55.96</v>
      </c>
    </row>
    <row r="471" spans="2:11" ht="14.1" customHeight="1" x14ac:dyDescent="0.25">
      <c r="B471" s="361"/>
      <c r="C471" s="361"/>
      <c r="D471" s="361"/>
      <c r="E471" s="361"/>
      <c r="F471" s="361"/>
      <c r="G471" s="334"/>
      <c r="H471" s="361"/>
      <c r="I471" s="334"/>
      <c r="J471" s="361"/>
      <c r="K471" s="334"/>
    </row>
    <row r="472" spans="2:11" ht="14.1" customHeight="1" thickBot="1" x14ac:dyDescent="0.3">
      <c r="B472" s="361"/>
      <c r="C472" s="361"/>
      <c r="D472" s="361"/>
      <c r="E472" s="361"/>
      <c r="F472" s="361"/>
      <c r="G472" s="334"/>
      <c r="H472" s="361"/>
      <c r="I472" s="464"/>
      <c r="J472" s="464"/>
      <c r="K472" s="334"/>
    </row>
    <row r="473" spans="2:11" ht="14.1" customHeight="1" thickTop="1" x14ac:dyDescent="0.25">
      <c r="B473" s="335"/>
      <c r="C473" s="335"/>
      <c r="D473" s="335"/>
      <c r="E473" s="335"/>
      <c r="F473" s="335"/>
      <c r="G473" s="335"/>
      <c r="H473" s="335"/>
      <c r="I473" s="335"/>
      <c r="J473" s="335"/>
      <c r="K473" s="335"/>
    </row>
    <row r="474" spans="2:11" ht="14.1" customHeight="1" x14ac:dyDescent="0.25">
      <c r="B474" s="363"/>
      <c r="C474" s="320" t="s">
        <v>0</v>
      </c>
      <c r="D474" s="363" t="s">
        <v>166</v>
      </c>
      <c r="E474" s="363" t="s">
        <v>83</v>
      </c>
      <c r="F474" s="471" t="s">
        <v>1</v>
      </c>
      <c r="G474" s="471"/>
      <c r="H474" s="321" t="s">
        <v>3</v>
      </c>
      <c r="I474" s="320" t="s">
        <v>167</v>
      </c>
      <c r="J474" s="320" t="s">
        <v>168</v>
      </c>
      <c r="K474" s="320" t="s">
        <v>4</v>
      </c>
    </row>
    <row r="475" spans="2:11" ht="14.1" customHeight="1" x14ac:dyDescent="0.25">
      <c r="B475" s="364" t="s">
        <v>7</v>
      </c>
      <c r="C475" s="322" t="s">
        <v>793</v>
      </c>
      <c r="D475" s="364" t="s">
        <v>165</v>
      </c>
      <c r="E475" s="364" t="s">
        <v>794</v>
      </c>
      <c r="F475" s="468" t="s">
        <v>694</v>
      </c>
      <c r="G475" s="468"/>
      <c r="H475" s="323" t="s">
        <v>2</v>
      </c>
      <c r="I475" s="324">
        <v>1</v>
      </c>
      <c r="J475" s="325">
        <v>5.92</v>
      </c>
      <c r="K475" s="325">
        <v>5.92</v>
      </c>
    </row>
    <row r="476" spans="2:11" ht="14.1" customHeight="1" x14ac:dyDescent="0.25">
      <c r="B476" s="365" t="s">
        <v>170</v>
      </c>
      <c r="C476" s="326" t="s">
        <v>912</v>
      </c>
      <c r="D476" s="365" t="s">
        <v>165</v>
      </c>
      <c r="E476" s="365" t="s">
        <v>913</v>
      </c>
      <c r="F476" s="469" t="s">
        <v>789</v>
      </c>
      <c r="G476" s="469"/>
      <c r="H476" s="327" t="s">
        <v>8</v>
      </c>
      <c r="I476" s="328">
        <v>5.0000000000000001E-3</v>
      </c>
      <c r="J476" s="329">
        <v>485.87</v>
      </c>
      <c r="K476" s="329">
        <v>2.42</v>
      </c>
    </row>
    <row r="477" spans="2:11" ht="14.1" customHeight="1" x14ac:dyDescent="0.25">
      <c r="B477" s="365" t="s">
        <v>170</v>
      </c>
      <c r="C477" s="326" t="s">
        <v>695</v>
      </c>
      <c r="D477" s="365" t="s">
        <v>165</v>
      </c>
      <c r="E477" s="365" t="s">
        <v>696</v>
      </c>
      <c r="F477" s="469" t="s">
        <v>681</v>
      </c>
      <c r="G477" s="469"/>
      <c r="H477" s="327" t="s">
        <v>682</v>
      </c>
      <c r="I477" s="328">
        <v>0.1</v>
      </c>
      <c r="J477" s="329">
        <v>3.52</v>
      </c>
      <c r="K477" s="329">
        <v>0.35</v>
      </c>
    </row>
    <row r="478" spans="2:11" ht="14.1" customHeight="1" x14ac:dyDescent="0.25">
      <c r="B478" s="365" t="s">
        <v>170</v>
      </c>
      <c r="C478" s="326" t="s">
        <v>679</v>
      </c>
      <c r="D478" s="365" t="s">
        <v>165</v>
      </c>
      <c r="E478" s="365" t="s">
        <v>680</v>
      </c>
      <c r="F478" s="469" t="s">
        <v>681</v>
      </c>
      <c r="G478" s="469"/>
      <c r="H478" s="327" t="s">
        <v>682</v>
      </c>
      <c r="I478" s="328">
        <v>0.1</v>
      </c>
      <c r="J478" s="329">
        <v>3.63</v>
      </c>
      <c r="K478" s="329">
        <v>0.36</v>
      </c>
    </row>
    <row r="479" spans="2:11" ht="14.1" customHeight="1" x14ac:dyDescent="0.25">
      <c r="B479" s="362" t="s">
        <v>171</v>
      </c>
      <c r="C479" s="330" t="s">
        <v>164</v>
      </c>
      <c r="D479" s="362" t="s">
        <v>31</v>
      </c>
      <c r="E479" s="362" t="s">
        <v>697</v>
      </c>
      <c r="F479" s="470" t="s">
        <v>172</v>
      </c>
      <c r="G479" s="470"/>
      <c r="H479" s="331" t="s">
        <v>32</v>
      </c>
      <c r="I479" s="332">
        <v>0.1</v>
      </c>
      <c r="J479" s="333">
        <v>16.39</v>
      </c>
      <c r="K479" s="333">
        <v>1.63</v>
      </c>
    </row>
    <row r="480" spans="2:11" ht="14.1" customHeight="1" x14ac:dyDescent="0.25">
      <c r="B480" s="362" t="s">
        <v>171</v>
      </c>
      <c r="C480" s="330" t="s">
        <v>163</v>
      </c>
      <c r="D480" s="362" t="s">
        <v>31</v>
      </c>
      <c r="E480" s="362" t="s">
        <v>47</v>
      </c>
      <c r="F480" s="470" t="s">
        <v>172</v>
      </c>
      <c r="G480" s="470"/>
      <c r="H480" s="331" t="s">
        <v>32</v>
      </c>
      <c r="I480" s="332">
        <v>0.1</v>
      </c>
      <c r="J480" s="333">
        <v>11.67</v>
      </c>
      <c r="K480" s="333">
        <v>1.1599999999999999</v>
      </c>
    </row>
    <row r="481" spans="2:11" ht="14.1" customHeight="1" x14ac:dyDescent="0.25">
      <c r="B481" s="361"/>
      <c r="C481" s="361"/>
      <c r="D481" s="361"/>
      <c r="E481" s="361"/>
      <c r="F481" s="361"/>
      <c r="G481" s="334"/>
      <c r="H481" s="361"/>
      <c r="I481" s="334"/>
      <c r="J481" s="361"/>
      <c r="K481" s="334"/>
    </row>
    <row r="482" spans="2:11" ht="14.1" customHeight="1" thickBot="1" x14ac:dyDescent="0.3">
      <c r="B482" s="361"/>
      <c r="C482" s="361"/>
      <c r="D482" s="361"/>
      <c r="E482" s="361"/>
      <c r="F482" s="361"/>
      <c r="G482" s="334"/>
      <c r="H482" s="361"/>
      <c r="I482" s="464"/>
      <c r="J482" s="464"/>
      <c r="K482" s="334"/>
    </row>
    <row r="483" spans="2:11" ht="14.1" customHeight="1" thickTop="1" x14ac:dyDescent="0.25">
      <c r="B483" s="335"/>
      <c r="C483" s="335"/>
      <c r="D483" s="335"/>
      <c r="E483" s="335"/>
      <c r="F483" s="335"/>
      <c r="G483" s="335"/>
      <c r="H483" s="335"/>
      <c r="I483" s="335"/>
      <c r="J483" s="335"/>
      <c r="K483" s="335"/>
    </row>
    <row r="484" spans="2:11" ht="14.1" customHeight="1" x14ac:dyDescent="0.25">
      <c r="B484" s="363"/>
      <c r="C484" s="320" t="s">
        <v>0</v>
      </c>
      <c r="D484" s="363" t="s">
        <v>166</v>
      </c>
      <c r="E484" s="363" t="s">
        <v>83</v>
      </c>
      <c r="F484" s="471" t="s">
        <v>1</v>
      </c>
      <c r="G484" s="471"/>
      <c r="H484" s="321" t="s">
        <v>3</v>
      </c>
      <c r="I484" s="320" t="s">
        <v>167</v>
      </c>
      <c r="J484" s="320" t="s">
        <v>168</v>
      </c>
      <c r="K484" s="320" t="s">
        <v>4</v>
      </c>
    </row>
    <row r="485" spans="2:11" ht="25.5" x14ac:dyDescent="0.25">
      <c r="B485" s="364" t="s">
        <v>7</v>
      </c>
      <c r="C485" s="322" t="s">
        <v>774</v>
      </c>
      <c r="D485" s="364" t="s">
        <v>165</v>
      </c>
      <c r="E485" s="364" t="s">
        <v>775</v>
      </c>
      <c r="F485" s="468" t="s">
        <v>776</v>
      </c>
      <c r="G485" s="468"/>
      <c r="H485" s="323" t="s">
        <v>8</v>
      </c>
      <c r="I485" s="324">
        <v>1</v>
      </c>
      <c r="J485" s="325">
        <v>576.79999999999995</v>
      </c>
      <c r="K485" s="325">
        <v>576.79999999999995</v>
      </c>
    </row>
    <row r="486" spans="2:11" ht="38.25" x14ac:dyDescent="0.25">
      <c r="B486" s="365" t="s">
        <v>170</v>
      </c>
      <c r="C486" s="326" t="s">
        <v>946</v>
      </c>
      <c r="D486" s="365" t="s">
        <v>165</v>
      </c>
      <c r="E486" s="365" t="s">
        <v>947</v>
      </c>
      <c r="F486" s="469" t="s">
        <v>776</v>
      </c>
      <c r="G486" s="469"/>
      <c r="H486" s="327" t="s">
        <v>8</v>
      </c>
      <c r="I486" s="328">
        <v>1</v>
      </c>
      <c r="J486" s="329">
        <v>534.12</v>
      </c>
      <c r="K486" s="329">
        <v>534.12</v>
      </c>
    </row>
    <row r="487" spans="2:11" ht="38.25" x14ac:dyDescent="0.25">
      <c r="B487" s="365" t="s">
        <v>170</v>
      </c>
      <c r="C487" s="326" t="s">
        <v>948</v>
      </c>
      <c r="D487" s="365" t="s">
        <v>165</v>
      </c>
      <c r="E487" s="365" t="s">
        <v>949</v>
      </c>
      <c r="F487" s="469" t="s">
        <v>776</v>
      </c>
      <c r="G487" s="469"/>
      <c r="H487" s="327" t="s">
        <v>8</v>
      </c>
      <c r="I487" s="328">
        <v>1</v>
      </c>
      <c r="J487" s="329">
        <v>42.68</v>
      </c>
      <c r="K487" s="329">
        <v>42.68</v>
      </c>
    </row>
    <row r="488" spans="2:11" x14ac:dyDescent="0.25">
      <c r="B488" s="361"/>
      <c r="C488" s="361"/>
      <c r="D488" s="361"/>
      <c r="E488" s="361"/>
      <c r="F488" s="361"/>
      <c r="G488" s="334"/>
      <c r="H488" s="361"/>
      <c r="I488" s="334"/>
      <c r="J488" s="361"/>
      <c r="K488" s="334"/>
    </row>
    <row r="489" spans="2:11" ht="13.5" thickBot="1" x14ac:dyDescent="0.3">
      <c r="B489" s="361"/>
      <c r="C489" s="361"/>
      <c r="D489" s="361"/>
      <c r="E489" s="361"/>
      <c r="F489" s="361"/>
      <c r="G489" s="334"/>
      <c r="H489" s="361"/>
      <c r="I489" s="464"/>
      <c r="J489" s="464"/>
      <c r="K489" s="334"/>
    </row>
    <row r="490" spans="2:11" ht="13.5" thickTop="1" x14ac:dyDescent="0.25">
      <c r="B490" s="335"/>
      <c r="C490" s="335"/>
      <c r="D490" s="335"/>
      <c r="E490" s="335"/>
      <c r="F490" s="335"/>
      <c r="G490" s="335"/>
      <c r="H490" s="335"/>
      <c r="I490" s="335"/>
      <c r="J490" s="335"/>
      <c r="K490" s="335"/>
    </row>
    <row r="491" spans="2:11" ht="30" x14ac:dyDescent="0.25">
      <c r="B491" s="363"/>
      <c r="C491" s="320" t="s">
        <v>0</v>
      </c>
      <c r="D491" s="363" t="s">
        <v>166</v>
      </c>
      <c r="E491" s="363" t="s">
        <v>83</v>
      </c>
      <c r="F491" s="471" t="s">
        <v>1</v>
      </c>
      <c r="G491" s="471"/>
      <c r="H491" s="321" t="s">
        <v>3</v>
      </c>
      <c r="I491" s="320" t="s">
        <v>167</v>
      </c>
      <c r="J491" s="320" t="s">
        <v>168</v>
      </c>
      <c r="K491" s="320" t="s">
        <v>4</v>
      </c>
    </row>
    <row r="492" spans="2:11" ht="25.5" x14ac:dyDescent="0.25">
      <c r="B492" s="364" t="s">
        <v>7</v>
      </c>
      <c r="C492" s="322" t="s">
        <v>946</v>
      </c>
      <c r="D492" s="364" t="s">
        <v>165</v>
      </c>
      <c r="E492" s="364" t="s">
        <v>947</v>
      </c>
      <c r="F492" s="468" t="s">
        <v>776</v>
      </c>
      <c r="G492" s="468"/>
      <c r="H492" s="323" t="s">
        <v>8</v>
      </c>
      <c r="I492" s="324">
        <v>1</v>
      </c>
      <c r="J492" s="325">
        <v>534.12</v>
      </c>
      <c r="K492" s="325">
        <v>534.12</v>
      </c>
    </row>
    <row r="493" spans="2:11" ht="38.25" x14ac:dyDescent="0.25">
      <c r="B493" s="365" t="s">
        <v>170</v>
      </c>
      <c r="C493" s="326" t="s">
        <v>679</v>
      </c>
      <c r="D493" s="365" t="s">
        <v>165</v>
      </c>
      <c r="E493" s="365" t="s">
        <v>680</v>
      </c>
      <c r="F493" s="469" t="s">
        <v>681</v>
      </c>
      <c r="G493" s="469"/>
      <c r="H493" s="327" t="s">
        <v>682</v>
      </c>
      <c r="I493" s="328">
        <v>6</v>
      </c>
      <c r="J493" s="329">
        <v>3.63</v>
      </c>
      <c r="K493" s="329">
        <v>21.78</v>
      </c>
    </row>
    <row r="494" spans="2:11" ht="14.1" customHeight="1" x14ac:dyDescent="0.25">
      <c r="B494" s="362" t="s">
        <v>171</v>
      </c>
      <c r="C494" s="330" t="s">
        <v>914</v>
      </c>
      <c r="D494" s="362" t="s">
        <v>31</v>
      </c>
      <c r="E494" s="362" t="s">
        <v>915</v>
      </c>
      <c r="F494" s="470" t="s">
        <v>174</v>
      </c>
      <c r="G494" s="470"/>
      <c r="H494" s="331" t="s">
        <v>8</v>
      </c>
      <c r="I494" s="332">
        <v>0.91300000000000003</v>
      </c>
      <c r="J494" s="333">
        <v>75.98</v>
      </c>
      <c r="K494" s="333">
        <v>69.36</v>
      </c>
    </row>
    <row r="495" spans="2:11" ht="14.1" customHeight="1" x14ac:dyDescent="0.25">
      <c r="B495" s="362" t="s">
        <v>171</v>
      </c>
      <c r="C495" s="330" t="s">
        <v>828</v>
      </c>
      <c r="D495" s="362" t="s">
        <v>31</v>
      </c>
      <c r="E495" s="362" t="s">
        <v>829</v>
      </c>
      <c r="F495" s="470" t="s">
        <v>174</v>
      </c>
      <c r="G495" s="470"/>
      <c r="H495" s="331" t="s">
        <v>34</v>
      </c>
      <c r="I495" s="332">
        <v>293</v>
      </c>
      <c r="J495" s="333">
        <v>0.76</v>
      </c>
      <c r="K495" s="333">
        <v>222.68</v>
      </c>
    </row>
    <row r="496" spans="2:11" ht="14.1" customHeight="1" x14ac:dyDescent="0.25">
      <c r="B496" s="362" t="s">
        <v>171</v>
      </c>
      <c r="C496" s="330" t="s">
        <v>950</v>
      </c>
      <c r="D496" s="362" t="s">
        <v>31</v>
      </c>
      <c r="E496" s="362" t="s">
        <v>951</v>
      </c>
      <c r="F496" s="470" t="s">
        <v>174</v>
      </c>
      <c r="G496" s="470"/>
      <c r="H496" s="331" t="s">
        <v>8</v>
      </c>
      <c r="I496" s="332">
        <v>0.627</v>
      </c>
      <c r="J496" s="333">
        <v>180</v>
      </c>
      <c r="K496" s="333">
        <v>112.86</v>
      </c>
    </row>
    <row r="497" spans="2:11" ht="14.1" customHeight="1" x14ac:dyDescent="0.25">
      <c r="B497" s="362" t="s">
        <v>171</v>
      </c>
      <c r="C497" s="330" t="s">
        <v>952</v>
      </c>
      <c r="D497" s="362" t="s">
        <v>31</v>
      </c>
      <c r="E497" s="362" t="s">
        <v>953</v>
      </c>
      <c r="F497" s="470" t="s">
        <v>174</v>
      </c>
      <c r="G497" s="470"/>
      <c r="H497" s="331" t="s">
        <v>8</v>
      </c>
      <c r="I497" s="332">
        <v>0.20899999999999999</v>
      </c>
      <c r="J497" s="333">
        <v>179.06</v>
      </c>
      <c r="K497" s="333">
        <v>37.42</v>
      </c>
    </row>
    <row r="498" spans="2:11" ht="14.1" customHeight="1" x14ac:dyDescent="0.25">
      <c r="B498" s="362" t="s">
        <v>171</v>
      </c>
      <c r="C498" s="330" t="s">
        <v>163</v>
      </c>
      <c r="D498" s="362" t="s">
        <v>31</v>
      </c>
      <c r="E498" s="362" t="s">
        <v>47</v>
      </c>
      <c r="F498" s="470" t="s">
        <v>172</v>
      </c>
      <c r="G498" s="470"/>
      <c r="H498" s="331" t="s">
        <v>32</v>
      </c>
      <c r="I498" s="332">
        <v>6</v>
      </c>
      <c r="J498" s="333">
        <v>11.67</v>
      </c>
      <c r="K498" s="333">
        <v>70.02</v>
      </c>
    </row>
    <row r="499" spans="2:11" ht="14.1" customHeight="1" x14ac:dyDescent="0.25">
      <c r="B499" s="361"/>
      <c r="C499" s="361"/>
      <c r="D499" s="361"/>
      <c r="E499" s="361"/>
      <c r="F499" s="361"/>
      <c r="G499" s="334"/>
      <c r="H499" s="361"/>
      <c r="I499" s="334"/>
      <c r="J499" s="361"/>
      <c r="K499" s="334"/>
    </row>
    <row r="500" spans="2:11" ht="14.1" customHeight="1" thickBot="1" x14ac:dyDescent="0.3">
      <c r="B500" s="361"/>
      <c r="C500" s="361"/>
      <c r="D500" s="361"/>
      <c r="E500" s="361"/>
      <c r="F500" s="361"/>
      <c r="G500" s="334"/>
      <c r="H500" s="361"/>
      <c r="I500" s="464"/>
      <c r="J500" s="464"/>
      <c r="K500" s="334"/>
    </row>
    <row r="501" spans="2:11" ht="14.1" customHeight="1" thickTop="1" x14ac:dyDescent="0.25">
      <c r="B501" s="335"/>
      <c r="C501" s="335"/>
      <c r="D501" s="335"/>
      <c r="E501" s="335"/>
      <c r="F501" s="335"/>
      <c r="G501" s="335"/>
      <c r="H501" s="335"/>
      <c r="I501" s="335"/>
      <c r="J501" s="335"/>
      <c r="K501" s="335"/>
    </row>
    <row r="502" spans="2:11" ht="14.1" customHeight="1" x14ac:dyDescent="0.25">
      <c r="B502" s="363"/>
      <c r="C502" s="320" t="s">
        <v>0</v>
      </c>
      <c r="D502" s="363" t="s">
        <v>166</v>
      </c>
      <c r="E502" s="363" t="s">
        <v>83</v>
      </c>
      <c r="F502" s="471" t="s">
        <v>1</v>
      </c>
      <c r="G502" s="471"/>
      <c r="H502" s="321" t="s">
        <v>3</v>
      </c>
      <c r="I502" s="320" t="s">
        <v>167</v>
      </c>
      <c r="J502" s="320" t="s">
        <v>168</v>
      </c>
      <c r="K502" s="320" t="s">
        <v>4</v>
      </c>
    </row>
    <row r="503" spans="2:11" ht="14.1" customHeight="1" x14ac:dyDescent="0.25">
      <c r="B503" s="364" t="s">
        <v>7</v>
      </c>
      <c r="C503" s="322" t="s">
        <v>186</v>
      </c>
      <c r="D503" s="364" t="s">
        <v>31</v>
      </c>
      <c r="E503" s="364" t="s">
        <v>187</v>
      </c>
      <c r="F503" s="468" t="s">
        <v>169</v>
      </c>
      <c r="G503" s="468"/>
      <c r="H503" s="323" t="s">
        <v>32</v>
      </c>
      <c r="I503" s="324">
        <v>1</v>
      </c>
      <c r="J503" s="325">
        <v>22.58</v>
      </c>
      <c r="K503" s="325">
        <v>22.58</v>
      </c>
    </row>
    <row r="504" spans="2:11" ht="14.1" customHeight="1" x14ac:dyDescent="0.25">
      <c r="B504" s="365" t="s">
        <v>170</v>
      </c>
      <c r="C504" s="326" t="s">
        <v>928</v>
      </c>
      <c r="D504" s="365" t="s">
        <v>31</v>
      </c>
      <c r="E504" s="365" t="s">
        <v>929</v>
      </c>
      <c r="F504" s="469" t="s">
        <v>169</v>
      </c>
      <c r="G504" s="469"/>
      <c r="H504" s="327" t="s">
        <v>32</v>
      </c>
      <c r="I504" s="328">
        <v>1</v>
      </c>
      <c r="J504" s="329">
        <v>0.49</v>
      </c>
      <c r="K504" s="329">
        <v>0.49</v>
      </c>
    </row>
    <row r="505" spans="2:11" ht="14.1" customHeight="1" x14ac:dyDescent="0.25">
      <c r="B505" s="362" t="s">
        <v>171</v>
      </c>
      <c r="C505" s="330" t="s">
        <v>885</v>
      </c>
      <c r="D505" s="362" t="s">
        <v>31</v>
      </c>
      <c r="E505" s="362" t="s">
        <v>886</v>
      </c>
      <c r="F505" s="470" t="s">
        <v>857</v>
      </c>
      <c r="G505" s="470"/>
      <c r="H505" s="331" t="s">
        <v>32</v>
      </c>
      <c r="I505" s="332">
        <v>1</v>
      </c>
      <c r="J505" s="333">
        <v>2.29</v>
      </c>
      <c r="K505" s="333">
        <v>2.29</v>
      </c>
    </row>
    <row r="506" spans="2:11" ht="14.1" customHeight="1" x14ac:dyDescent="0.25">
      <c r="B506" s="362" t="s">
        <v>171</v>
      </c>
      <c r="C506" s="330" t="s">
        <v>190</v>
      </c>
      <c r="D506" s="362" t="s">
        <v>31</v>
      </c>
      <c r="E506" s="362" t="s">
        <v>686</v>
      </c>
      <c r="F506" s="470" t="s">
        <v>172</v>
      </c>
      <c r="G506" s="470"/>
      <c r="H506" s="331" t="s">
        <v>32</v>
      </c>
      <c r="I506" s="332">
        <v>1</v>
      </c>
      <c r="J506" s="333">
        <v>16.39</v>
      </c>
      <c r="K506" s="333">
        <v>16.39</v>
      </c>
    </row>
    <row r="507" spans="2:11" ht="38.25" x14ac:dyDescent="0.25">
      <c r="B507" s="362" t="s">
        <v>171</v>
      </c>
      <c r="C507" s="330" t="s">
        <v>896</v>
      </c>
      <c r="D507" s="362" t="s">
        <v>31</v>
      </c>
      <c r="E507" s="362" t="s">
        <v>897</v>
      </c>
      <c r="F507" s="470" t="s">
        <v>173</v>
      </c>
      <c r="G507" s="470"/>
      <c r="H507" s="331" t="s">
        <v>32</v>
      </c>
      <c r="I507" s="332">
        <v>1</v>
      </c>
      <c r="J507" s="333">
        <v>1.07</v>
      </c>
      <c r="K507" s="333">
        <v>1.07</v>
      </c>
    </row>
    <row r="508" spans="2:11" ht="38.25" x14ac:dyDescent="0.25">
      <c r="B508" s="362" t="s">
        <v>171</v>
      </c>
      <c r="C508" s="330" t="s">
        <v>855</v>
      </c>
      <c r="D508" s="362" t="s">
        <v>31</v>
      </c>
      <c r="E508" s="362" t="s">
        <v>856</v>
      </c>
      <c r="F508" s="470" t="s">
        <v>857</v>
      </c>
      <c r="G508" s="470"/>
      <c r="H508" s="331" t="s">
        <v>32</v>
      </c>
      <c r="I508" s="332">
        <v>1</v>
      </c>
      <c r="J508" s="333">
        <v>0.81</v>
      </c>
      <c r="K508" s="333">
        <v>0.81</v>
      </c>
    </row>
    <row r="509" spans="2:11" ht="38.25" x14ac:dyDescent="0.25">
      <c r="B509" s="362" t="s">
        <v>171</v>
      </c>
      <c r="C509" s="330" t="s">
        <v>898</v>
      </c>
      <c r="D509" s="362" t="s">
        <v>31</v>
      </c>
      <c r="E509" s="362" t="s">
        <v>899</v>
      </c>
      <c r="F509" s="470" t="s">
        <v>173</v>
      </c>
      <c r="G509" s="470"/>
      <c r="H509" s="331" t="s">
        <v>32</v>
      </c>
      <c r="I509" s="332">
        <v>1</v>
      </c>
      <c r="J509" s="333">
        <v>0.78</v>
      </c>
      <c r="K509" s="333">
        <v>0.78</v>
      </c>
    </row>
    <row r="510" spans="2:11" ht="38.25" x14ac:dyDescent="0.25">
      <c r="B510" s="362" t="s">
        <v>171</v>
      </c>
      <c r="C510" s="330" t="s">
        <v>860</v>
      </c>
      <c r="D510" s="362" t="s">
        <v>31</v>
      </c>
      <c r="E510" s="362" t="s">
        <v>861</v>
      </c>
      <c r="F510" s="470" t="s">
        <v>862</v>
      </c>
      <c r="G510" s="470"/>
      <c r="H510" s="331" t="s">
        <v>32</v>
      </c>
      <c r="I510" s="332">
        <v>1</v>
      </c>
      <c r="J510" s="333">
        <v>0.06</v>
      </c>
      <c r="K510" s="333">
        <v>0.06</v>
      </c>
    </row>
    <row r="511" spans="2:11" ht="38.25" x14ac:dyDescent="0.25">
      <c r="B511" s="362" t="s">
        <v>171</v>
      </c>
      <c r="C511" s="330" t="s">
        <v>891</v>
      </c>
      <c r="D511" s="362" t="s">
        <v>31</v>
      </c>
      <c r="E511" s="362" t="s">
        <v>892</v>
      </c>
      <c r="F511" s="470" t="s">
        <v>876</v>
      </c>
      <c r="G511" s="470"/>
      <c r="H511" s="331" t="s">
        <v>32</v>
      </c>
      <c r="I511" s="332">
        <v>1</v>
      </c>
      <c r="J511" s="333">
        <v>0.69</v>
      </c>
      <c r="K511" s="333">
        <v>0.69</v>
      </c>
    </row>
    <row r="512" spans="2:11" x14ac:dyDescent="0.25">
      <c r="B512" s="361"/>
      <c r="C512" s="361"/>
      <c r="D512" s="361"/>
      <c r="E512" s="361"/>
      <c r="F512" s="361"/>
      <c r="G512" s="334"/>
      <c r="H512" s="361"/>
      <c r="I512" s="334"/>
      <c r="J512" s="361"/>
      <c r="K512" s="334"/>
    </row>
    <row r="513" spans="2:11" ht="13.5" thickBot="1" x14ac:dyDescent="0.3">
      <c r="B513" s="361"/>
      <c r="C513" s="361"/>
      <c r="D513" s="361"/>
      <c r="E513" s="361"/>
      <c r="F513" s="361"/>
      <c r="G513" s="334"/>
      <c r="H513" s="361"/>
      <c r="I513" s="464"/>
      <c r="J513" s="464"/>
      <c r="K513" s="334"/>
    </row>
    <row r="514" spans="2:11" ht="13.5" thickTop="1" x14ac:dyDescent="0.25">
      <c r="B514" s="335"/>
      <c r="C514" s="335"/>
      <c r="D514" s="335"/>
      <c r="E514" s="335"/>
      <c r="F514" s="335"/>
      <c r="G514" s="335"/>
      <c r="H514" s="335"/>
      <c r="I514" s="335"/>
      <c r="J514" s="335"/>
      <c r="K514" s="335"/>
    </row>
    <row r="515" spans="2:11" ht="30" x14ac:dyDescent="0.25">
      <c r="B515" s="363"/>
      <c r="C515" s="320" t="s">
        <v>0</v>
      </c>
      <c r="D515" s="363" t="s">
        <v>166</v>
      </c>
      <c r="E515" s="363" t="s">
        <v>83</v>
      </c>
      <c r="F515" s="471" t="s">
        <v>1</v>
      </c>
      <c r="G515" s="471"/>
      <c r="H515" s="321" t="s">
        <v>3</v>
      </c>
      <c r="I515" s="320" t="s">
        <v>167</v>
      </c>
      <c r="J515" s="320" t="s">
        <v>168</v>
      </c>
      <c r="K515" s="320" t="s">
        <v>4</v>
      </c>
    </row>
    <row r="516" spans="2:11" ht="27.95" customHeight="1" x14ac:dyDescent="0.25">
      <c r="B516" s="364" t="s">
        <v>7</v>
      </c>
      <c r="C516" s="322" t="s">
        <v>675</v>
      </c>
      <c r="D516" s="364" t="s">
        <v>664</v>
      </c>
      <c r="E516" s="364" t="s">
        <v>187</v>
      </c>
      <c r="F516" s="468" t="s">
        <v>128</v>
      </c>
      <c r="G516" s="468"/>
      <c r="H516" s="323" t="s">
        <v>674</v>
      </c>
      <c r="I516" s="324">
        <v>1</v>
      </c>
      <c r="J516" s="325">
        <v>25.49</v>
      </c>
      <c r="K516" s="325">
        <v>25.49</v>
      </c>
    </row>
    <row r="517" spans="2:11" ht="25.5" x14ac:dyDescent="0.25">
      <c r="B517" s="362" t="s">
        <v>171</v>
      </c>
      <c r="C517" s="330" t="s">
        <v>954</v>
      </c>
      <c r="D517" s="362" t="s">
        <v>664</v>
      </c>
      <c r="E517" s="362" t="s">
        <v>191</v>
      </c>
      <c r="F517" s="470" t="s">
        <v>172</v>
      </c>
      <c r="G517" s="470"/>
      <c r="H517" s="331" t="s">
        <v>32</v>
      </c>
      <c r="I517" s="332">
        <v>1</v>
      </c>
      <c r="J517" s="333">
        <v>19.920000000000002</v>
      </c>
      <c r="K517" s="333">
        <v>19.920000000000002</v>
      </c>
    </row>
    <row r="518" spans="2:11" ht="25.5" x14ac:dyDescent="0.25">
      <c r="B518" s="362" t="s">
        <v>171</v>
      </c>
      <c r="C518" s="330" t="s">
        <v>866</v>
      </c>
      <c r="D518" s="362" t="s">
        <v>664</v>
      </c>
      <c r="E518" s="362" t="s">
        <v>867</v>
      </c>
      <c r="F518" s="470" t="s">
        <v>174</v>
      </c>
      <c r="G518" s="470"/>
      <c r="H518" s="331" t="s">
        <v>674</v>
      </c>
      <c r="I518" s="332">
        <v>1</v>
      </c>
      <c r="J518" s="333">
        <v>1.43</v>
      </c>
      <c r="K518" s="333">
        <v>1.43</v>
      </c>
    </row>
    <row r="519" spans="2:11" ht="25.5" x14ac:dyDescent="0.25">
      <c r="B519" s="362" t="s">
        <v>171</v>
      </c>
      <c r="C519" s="330" t="s">
        <v>868</v>
      </c>
      <c r="D519" s="362" t="s">
        <v>664</v>
      </c>
      <c r="E519" s="362" t="s">
        <v>869</v>
      </c>
      <c r="F519" s="470" t="s">
        <v>174</v>
      </c>
      <c r="G519" s="470"/>
      <c r="H519" s="331" t="s">
        <v>674</v>
      </c>
      <c r="I519" s="332">
        <v>1</v>
      </c>
      <c r="J519" s="333">
        <v>0.82</v>
      </c>
      <c r="K519" s="333">
        <v>0.82</v>
      </c>
    </row>
    <row r="520" spans="2:11" ht="25.5" x14ac:dyDescent="0.25">
      <c r="B520" s="362" t="s">
        <v>171</v>
      </c>
      <c r="C520" s="330" t="s">
        <v>870</v>
      </c>
      <c r="D520" s="362" t="s">
        <v>664</v>
      </c>
      <c r="E520" s="362" t="s">
        <v>871</v>
      </c>
      <c r="F520" s="470" t="s">
        <v>174</v>
      </c>
      <c r="G520" s="470"/>
      <c r="H520" s="331" t="s">
        <v>674</v>
      </c>
      <c r="I520" s="332">
        <v>1</v>
      </c>
      <c r="J520" s="333">
        <v>0.06</v>
      </c>
      <c r="K520" s="333">
        <v>0.06</v>
      </c>
    </row>
    <row r="521" spans="2:11" ht="25.5" x14ac:dyDescent="0.25">
      <c r="B521" s="362" t="s">
        <v>171</v>
      </c>
      <c r="C521" s="330" t="s">
        <v>872</v>
      </c>
      <c r="D521" s="362" t="s">
        <v>664</v>
      </c>
      <c r="E521" s="362" t="s">
        <v>873</v>
      </c>
      <c r="F521" s="470" t="s">
        <v>174</v>
      </c>
      <c r="G521" s="470"/>
      <c r="H521" s="331" t="s">
        <v>674</v>
      </c>
      <c r="I521" s="332">
        <v>1</v>
      </c>
      <c r="J521" s="333">
        <v>0.78</v>
      </c>
      <c r="K521" s="333">
        <v>0.78</v>
      </c>
    </row>
    <row r="522" spans="2:11" ht="25.5" x14ac:dyDescent="0.25">
      <c r="B522" s="362" t="s">
        <v>171</v>
      </c>
      <c r="C522" s="330" t="s">
        <v>955</v>
      </c>
      <c r="D522" s="362" t="s">
        <v>664</v>
      </c>
      <c r="E522" s="362" t="s">
        <v>956</v>
      </c>
      <c r="F522" s="470" t="s">
        <v>876</v>
      </c>
      <c r="G522" s="470"/>
      <c r="H522" s="331" t="s">
        <v>674</v>
      </c>
      <c r="I522" s="332">
        <v>1</v>
      </c>
      <c r="J522" s="333">
        <v>0.6</v>
      </c>
      <c r="K522" s="333">
        <v>0.6</v>
      </c>
    </row>
    <row r="523" spans="2:11" ht="27.95" customHeight="1" x14ac:dyDescent="0.25">
      <c r="B523" s="362" t="s">
        <v>171</v>
      </c>
      <c r="C523" s="330" t="s">
        <v>957</v>
      </c>
      <c r="D523" s="362" t="s">
        <v>664</v>
      </c>
      <c r="E523" s="362" t="s">
        <v>958</v>
      </c>
      <c r="F523" s="470" t="s">
        <v>876</v>
      </c>
      <c r="G523" s="470"/>
      <c r="H523" s="331" t="s">
        <v>674</v>
      </c>
      <c r="I523" s="332">
        <v>1</v>
      </c>
      <c r="J523" s="333">
        <v>1.0900000000000001</v>
      </c>
      <c r="K523" s="333">
        <v>1.0900000000000001</v>
      </c>
    </row>
    <row r="524" spans="2:11" ht="25.5" x14ac:dyDescent="0.25">
      <c r="B524" s="362" t="s">
        <v>171</v>
      </c>
      <c r="C524" s="330" t="s">
        <v>959</v>
      </c>
      <c r="D524" s="362" t="s">
        <v>664</v>
      </c>
      <c r="E524" s="362" t="s">
        <v>960</v>
      </c>
      <c r="F524" s="470" t="s">
        <v>876</v>
      </c>
      <c r="G524" s="470"/>
      <c r="H524" s="331" t="s">
        <v>674</v>
      </c>
      <c r="I524" s="332">
        <v>1</v>
      </c>
      <c r="J524" s="333">
        <v>0.79</v>
      </c>
      <c r="K524" s="333">
        <v>0.79</v>
      </c>
    </row>
    <row r="525" spans="2:11" x14ac:dyDescent="0.25">
      <c r="B525" s="361"/>
      <c r="C525" s="361"/>
      <c r="D525" s="361"/>
      <c r="E525" s="361"/>
      <c r="F525" s="361"/>
      <c r="G525" s="334"/>
      <c r="H525" s="361"/>
      <c r="I525" s="334"/>
      <c r="J525" s="361"/>
      <c r="K525" s="334"/>
    </row>
    <row r="526" spans="2:11" ht="14.1" customHeight="1" thickBot="1" x14ac:dyDescent="0.3">
      <c r="B526" s="361"/>
      <c r="C526" s="361"/>
      <c r="D526" s="361"/>
      <c r="E526" s="361"/>
      <c r="F526" s="361"/>
      <c r="G526" s="334"/>
      <c r="H526" s="361"/>
      <c r="I526" s="464"/>
      <c r="J526" s="464"/>
      <c r="K526" s="334"/>
    </row>
    <row r="527" spans="2:11" ht="14.1" customHeight="1" thickTop="1" x14ac:dyDescent="0.25">
      <c r="B527" s="335"/>
      <c r="C527" s="335"/>
      <c r="D527" s="335"/>
      <c r="E527" s="335"/>
      <c r="F527" s="335"/>
      <c r="G527" s="335"/>
      <c r="H527" s="335"/>
      <c r="I527" s="335"/>
      <c r="J527" s="335"/>
      <c r="K527" s="335"/>
    </row>
    <row r="528" spans="2:11" ht="30" x14ac:dyDescent="0.25">
      <c r="B528" s="363"/>
      <c r="C528" s="320" t="s">
        <v>0</v>
      </c>
      <c r="D528" s="363" t="s">
        <v>166</v>
      </c>
      <c r="E528" s="363" t="s">
        <v>83</v>
      </c>
      <c r="F528" s="471" t="s">
        <v>1</v>
      </c>
      <c r="G528" s="471"/>
      <c r="H528" s="321" t="s">
        <v>3</v>
      </c>
      <c r="I528" s="320" t="s">
        <v>167</v>
      </c>
      <c r="J528" s="320" t="s">
        <v>168</v>
      </c>
      <c r="K528" s="320" t="s">
        <v>4</v>
      </c>
    </row>
    <row r="529" spans="2:11" ht="25.5" x14ac:dyDescent="0.25">
      <c r="B529" s="364" t="s">
        <v>7</v>
      </c>
      <c r="C529" s="322" t="s">
        <v>916</v>
      </c>
      <c r="D529" s="364" t="s">
        <v>165</v>
      </c>
      <c r="E529" s="364" t="s">
        <v>917</v>
      </c>
      <c r="F529" s="468" t="s">
        <v>681</v>
      </c>
      <c r="G529" s="468"/>
      <c r="H529" s="323" t="s">
        <v>682</v>
      </c>
      <c r="I529" s="324">
        <v>1</v>
      </c>
      <c r="J529" s="325">
        <v>3.49</v>
      </c>
      <c r="K529" s="325">
        <v>3.49</v>
      </c>
    </row>
    <row r="530" spans="2:11" x14ac:dyDescent="0.25">
      <c r="B530" s="362" t="s">
        <v>171</v>
      </c>
      <c r="C530" s="330" t="s">
        <v>961</v>
      </c>
      <c r="D530" s="362" t="s">
        <v>165</v>
      </c>
      <c r="E530" s="362" t="s">
        <v>962</v>
      </c>
      <c r="F530" s="470" t="s">
        <v>174</v>
      </c>
      <c r="G530" s="470"/>
      <c r="H530" s="331" t="s">
        <v>193</v>
      </c>
      <c r="I530" s="332">
        <v>0.1018</v>
      </c>
      <c r="J530" s="333">
        <v>14</v>
      </c>
      <c r="K530" s="333">
        <v>1.42</v>
      </c>
    </row>
    <row r="531" spans="2:11" x14ac:dyDescent="0.25">
      <c r="B531" s="362" t="s">
        <v>171</v>
      </c>
      <c r="C531" s="330" t="s">
        <v>963</v>
      </c>
      <c r="D531" s="362" t="s">
        <v>165</v>
      </c>
      <c r="E531" s="362" t="s">
        <v>964</v>
      </c>
      <c r="F531" s="470" t="s">
        <v>174</v>
      </c>
      <c r="G531" s="470"/>
      <c r="H531" s="331" t="s">
        <v>193</v>
      </c>
      <c r="I531" s="332">
        <v>1.5E-3</v>
      </c>
      <c r="J531" s="333">
        <v>168.5</v>
      </c>
      <c r="K531" s="333">
        <v>0.25</v>
      </c>
    </row>
    <row r="532" spans="2:11" x14ac:dyDescent="0.25">
      <c r="B532" s="362" t="s">
        <v>171</v>
      </c>
      <c r="C532" s="330" t="s">
        <v>965</v>
      </c>
      <c r="D532" s="362" t="s">
        <v>165</v>
      </c>
      <c r="E532" s="362" t="s">
        <v>966</v>
      </c>
      <c r="F532" s="470" t="s">
        <v>174</v>
      </c>
      <c r="G532" s="470"/>
      <c r="H532" s="331" t="s">
        <v>967</v>
      </c>
      <c r="I532" s="332">
        <v>8.0000000000000004E-4</v>
      </c>
      <c r="J532" s="333">
        <v>5.5</v>
      </c>
      <c r="K532" s="333">
        <v>0</v>
      </c>
    </row>
    <row r="533" spans="2:11" x14ac:dyDescent="0.25">
      <c r="B533" s="362" t="s">
        <v>171</v>
      </c>
      <c r="C533" s="330" t="s">
        <v>968</v>
      </c>
      <c r="D533" s="362" t="s">
        <v>165</v>
      </c>
      <c r="E533" s="362" t="s">
        <v>969</v>
      </c>
      <c r="F533" s="470" t="s">
        <v>174</v>
      </c>
      <c r="G533" s="470"/>
      <c r="H533" s="331" t="s">
        <v>193</v>
      </c>
      <c r="I533" s="332">
        <v>6.54E-2</v>
      </c>
      <c r="J533" s="333">
        <v>4</v>
      </c>
      <c r="K533" s="333">
        <v>0.26</v>
      </c>
    </row>
    <row r="534" spans="2:11" x14ac:dyDescent="0.25">
      <c r="B534" s="362" t="s">
        <v>171</v>
      </c>
      <c r="C534" s="330" t="s">
        <v>970</v>
      </c>
      <c r="D534" s="362" t="s">
        <v>165</v>
      </c>
      <c r="E534" s="362" t="s">
        <v>971</v>
      </c>
      <c r="F534" s="470" t="s">
        <v>876</v>
      </c>
      <c r="G534" s="470"/>
      <c r="H534" s="331" t="s">
        <v>193</v>
      </c>
      <c r="I534" s="332">
        <v>4.4999999999999997E-3</v>
      </c>
      <c r="J534" s="333">
        <v>12.54</v>
      </c>
      <c r="K534" s="333">
        <v>0.05</v>
      </c>
    </row>
    <row r="535" spans="2:11" x14ac:dyDescent="0.25">
      <c r="B535" s="362" t="s">
        <v>171</v>
      </c>
      <c r="C535" s="330" t="s">
        <v>972</v>
      </c>
      <c r="D535" s="362" t="s">
        <v>165</v>
      </c>
      <c r="E535" s="362" t="s">
        <v>973</v>
      </c>
      <c r="F535" s="470" t="s">
        <v>174</v>
      </c>
      <c r="G535" s="470"/>
      <c r="H535" s="331" t="s">
        <v>193</v>
      </c>
      <c r="I535" s="332">
        <v>4.4999999999999997E-3</v>
      </c>
      <c r="J535" s="333">
        <v>4.9000000000000004</v>
      </c>
      <c r="K535" s="333">
        <v>0.02</v>
      </c>
    </row>
    <row r="536" spans="2:11" x14ac:dyDescent="0.25">
      <c r="B536" s="362" t="s">
        <v>171</v>
      </c>
      <c r="C536" s="330" t="s">
        <v>974</v>
      </c>
      <c r="D536" s="362" t="s">
        <v>165</v>
      </c>
      <c r="E536" s="362" t="s">
        <v>975</v>
      </c>
      <c r="F536" s="470" t="s">
        <v>174</v>
      </c>
      <c r="G536" s="470"/>
      <c r="H536" s="331" t="s">
        <v>193</v>
      </c>
      <c r="I536" s="332">
        <v>2.0000000000000001E-4</v>
      </c>
      <c r="J536" s="333">
        <v>21.25</v>
      </c>
      <c r="K536" s="333">
        <v>0</v>
      </c>
    </row>
    <row r="537" spans="2:11" x14ac:dyDescent="0.25">
      <c r="B537" s="362" t="s">
        <v>171</v>
      </c>
      <c r="C537" s="330" t="s">
        <v>976</v>
      </c>
      <c r="D537" s="362" t="s">
        <v>165</v>
      </c>
      <c r="E537" s="362" t="s">
        <v>977</v>
      </c>
      <c r="F537" s="470" t="s">
        <v>876</v>
      </c>
      <c r="G537" s="470"/>
      <c r="H537" s="331" t="s">
        <v>978</v>
      </c>
      <c r="I537" s="332">
        <v>4.0000000000000002E-4</v>
      </c>
      <c r="J537" s="333">
        <v>300</v>
      </c>
      <c r="K537" s="333">
        <v>0.12</v>
      </c>
    </row>
    <row r="538" spans="2:11" ht="27.95" customHeight="1" x14ac:dyDescent="0.25">
      <c r="B538" s="362" t="s">
        <v>171</v>
      </c>
      <c r="C538" s="330" t="s">
        <v>979</v>
      </c>
      <c r="D538" s="362" t="s">
        <v>165</v>
      </c>
      <c r="E538" s="362" t="s">
        <v>980</v>
      </c>
      <c r="F538" s="470" t="s">
        <v>174</v>
      </c>
      <c r="G538" s="470"/>
      <c r="H538" s="331" t="s">
        <v>193</v>
      </c>
      <c r="I538" s="332">
        <v>2.0000000000000001E-4</v>
      </c>
      <c r="J538" s="333">
        <v>36.9</v>
      </c>
      <c r="K538" s="333">
        <v>0</v>
      </c>
    </row>
    <row r="539" spans="2:11" ht="27.95" customHeight="1" x14ac:dyDescent="0.25">
      <c r="B539" s="362" t="s">
        <v>171</v>
      </c>
      <c r="C539" s="330" t="s">
        <v>981</v>
      </c>
      <c r="D539" s="362" t="s">
        <v>165</v>
      </c>
      <c r="E539" s="362" t="s">
        <v>982</v>
      </c>
      <c r="F539" s="470" t="s">
        <v>174</v>
      </c>
      <c r="G539" s="470"/>
      <c r="H539" s="331" t="s">
        <v>193</v>
      </c>
      <c r="I539" s="332">
        <v>4.4999999999999997E-3</v>
      </c>
      <c r="J539" s="333">
        <v>165</v>
      </c>
      <c r="K539" s="333">
        <v>0.74</v>
      </c>
    </row>
    <row r="540" spans="2:11" ht="27.95" customHeight="1" x14ac:dyDescent="0.25">
      <c r="B540" s="362" t="s">
        <v>171</v>
      </c>
      <c r="C540" s="330" t="s">
        <v>983</v>
      </c>
      <c r="D540" s="362" t="s">
        <v>165</v>
      </c>
      <c r="E540" s="362" t="s">
        <v>984</v>
      </c>
      <c r="F540" s="470" t="s">
        <v>174</v>
      </c>
      <c r="G540" s="470"/>
      <c r="H540" s="331" t="s">
        <v>193</v>
      </c>
      <c r="I540" s="332">
        <v>1.8E-3</v>
      </c>
      <c r="J540" s="333">
        <v>35.9</v>
      </c>
      <c r="K540" s="333">
        <v>0.06</v>
      </c>
    </row>
    <row r="541" spans="2:11" ht="27.95" customHeight="1" x14ac:dyDescent="0.25">
      <c r="B541" s="362" t="s">
        <v>171</v>
      </c>
      <c r="C541" s="330" t="s">
        <v>985</v>
      </c>
      <c r="D541" s="362" t="s">
        <v>165</v>
      </c>
      <c r="E541" s="362" t="s">
        <v>986</v>
      </c>
      <c r="F541" s="470" t="s">
        <v>876</v>
      </c>
      <c r="G541" s="470"/>
      <c r="H541" s="331" t="s">
        <v>193</v>
      </c>
      <c r="I541" s="332">
        <v>0.1018</v>
      </c>
      <c r="J541" s="333">
        <v>5</v>
      </c>
      <c r="K541" s="333">
        <v>0.5</v>
      </c>
    </row>
    <row r="542" spans="2:11" ht="38.25" x14ac:dyDescent="0.25">
      <c r="B542" s="362" t="s">
        <v>171</v>
      </c>
      <c r="C542" s="330" t="s">
        <v>987</v>
      </c>
      <c r="D542" s="362" t="s">
        <v>31</v>
      </c>
      <c r="E542" s="362" t="s">
        <v>988</v>
      </c>
      <c r="F542" s="470" t="s">
        <v>174</v>
      </c>
      <c r="G542" s="470"/>
      <c r="H542" s="331" t="s">
        <v>989</v>
      </c>
      <c r="I542" s="332">
        <v>8.0000000000000004E-4</v>
      </c>
      <c r="J542" s="333">
        <v>64.8</v>
      </c>
      <c r="K542" s="333">
        <v>0.05</v>
      </c>
    </row>
    <row r="543" spans="2:11" ht="38.25" x14ac:dyDescent="0.25">
      <c r="B543" s="362" t="s">
        <v>171</v>
      </c>
      <c r="C543" s="330" t="s">
        <v>990</v>
      </c>
      <c r="D543" s="362" t="s">
        <v>31</v>
      </c>
      <c r="E543" s="362" t="s">
        <v>991</v>
      </c>
      <c r="F543" s="470" t="s">
        <v>174</v>
      </c>
      <c r="G543" s="470"/>
      <c r="H543" s="331" t="s">
        <v>22</v>
      </c>
      <c r="I543" s="332">
        <v>5.9999999999999995E-4</v>
      </c>
      <c r="J543" s="333">
        <v>13.5</v>
      </c>
      <c r="K543" s="333">
        <v>0</v>
      </c>
    </row>
    <row r="544" spans="2:11" ht="38.25" x14ac:dyDescent="0.25">
      <c r="B544" s="362" t="s">
        <v>171</v>
      </c>
      <c r="C544" s="330" t="s">
        <v>992</v>
      </c>
      <c r="D544" s="362" t="s">
        <v>31</v>
      </c>
      <c r="E544" s="362" t="s">
        <v>993</v>
      </c>
      <c r="F544" s="470" t="s">
        <v>174</v>
      </c>
      <c r="G544" s="470"/>
      <c r="H544" s="331" t="s">
        <v>22</v>
      </c>
      <c r="I544" s="332">
        <v>2.0000000000000001E-4</v>
      </c>
      <c r="J544" s="333">
        <v>17.55</v>
      </c>
      <c r="K544" s="333">
        <v>0</v>
      </c>
    </row>
    <row r="545" spans="2:11" ht="38.25" x14ac:dyDescent="0.25">
      <c r="B545" s="362" t="s">
        <v>171</v>
      </c>
      <c r="C545" s="330" t="s">
        <v>994</v>
      </c>
      <c r="D545" s="362" t="s">
        <v>31</v>
      </c>
      <c r="E545" s="362" t="s">
        <v>995</v>
      </c>
      <c r="F545" s="470" t="s">
        <v>173</v>
      </c>
      <c r="G545" s="470"/>
      <c r="H545" s="331" t="s">
        <v>989</v>
      </c>
      <c r="I545" s="332">
        <v>2.3E-3</v>
      </c>
      <c r="J545" s="333">
        <v>12.15</v>
      </c>
      <c r="K545" s="333">
        <v>0.02</v>
      </c>
    </row>
    <row r="546" spans="2:11" ht="27.95" customHeight="1" x14ac:dyDescent="0.25">
      <c r="B546" s="361"/>
      <c r="C546" s="361"/>
      <c r="D546" s="361"/>
      <c r="E546" s="361"/>
      <c r="F546" s="361"/>
      <c r="G546" s="334"/>
      <c r="H546" s="361"/>
      <c r="I546" s="334"/>
      <c r="J546" s="361"/>
      <c r="K546" s="334"/>
    </row>
    <row r="547" spans="2:11" ht="27.95" customHeight="1" thickBot="1" x14ac:dyDescent="0.3">
      <c r="B547" s="361"/>
      <c r="C547" s="361"/>
      <c r="D547" s="361"/>
      <c r="E547" s="361"/>
      <c r="F547" s="361"/>
      <c r="G547" s="334"/>
      <c r="H547" s="361"/>
      <c r="I547" s="464"/>
      <c r="J547" s="464"/>
      <c r="K547" s="334"/>
    </row>
    <row r="548" spans="2:11" ht="42" customHeight="1" thickTop="1" x14ac:dyDescent="0.25">
      <c r="B548" s="335"/>
      <c r="C548" s="335"/>
      <c r="D548" s="335"/>
      <c r="E548" s="335"/>
      <c r="F548" s="335"/>
      <c r="G548" s="335"/>
      <c r="H548" s="335"/>
      <c r="I548" s="335"/>
      <c r="J548" s="335"/>
      <c r="K548" s="335"/>
    </row>
    <row r="549" spans="2:11" ht="27.95" customHeight="1" x14ac:dyDescent="0.25">
      <c r="B549" s="363"/>
      <c r="C549" s="320" t="s">
        <v>0</v>
      </c>
      <c r="D549" s="363" t="s">
        <v>166</v>
      </c>
      <c r="E549" s="363" t="s">
        <v>83</v>
      </c>
      <c r="F549" s="471" t="s">
        <v>1</v>
      </c>
      <c r="G549" s="471"/>
      <c r="H549" s="321" t="s">
        <v>3</v>
      </c>
      <c r="I549" s="320" t="s">
        <v>167</v>
      </c>
      <c r="J549" s="320" t="s">
        <v>168</v>
      </c>
      <c r="K549" s="320" t="s">
        <v>4</v>
      </c>
    </row>
    <row r="550" spans="2:11" ht="27.95" customHeight="1" x14ac:dyDescent="0.25">
      <c r="B550" s="364" t="s">
        <v>7</v>
      </c>
      <c r="C550" s="322" t="s">
        <v>996</v>
      </c>
      <c r="D550" s="364" t="s">
        <v>165</v>
      </c>
      <c r="E550" s="364" t="s">
        <v>997</v>
      </c>
      <c r="F550" s="468" t="s">
        <v>681</v>
      </c>
      <c r="G550" s="468"/>
      <c r="H550" s="323" t="s">
        <v>682</v>
      </c>
      <c r="I550" s="324">
        <v>1</v>
      </c>
      <c r="J550" s="325">
        <v>3.55</v>
      </c>
      <c r="K550" s="325">
        <v>3.55</v>
      </c>
    </row>
    <row r="551" spans="2:11" ht="27.95" customHeight="1" x14ac:dyDescent="0.25">
      <c r="B551" s="362" t="s">
        <v>171</v>
      </c>
      <c r="C551" s="330" t="s">
        <v>961</v>
      </c>
      <c r="D551" s="362" t="s">
        <v>165</v>
      </c>
      <c r="E551" s="362" t="s">
        <v>962</v>
      </c>
      <c r="F551" s="470" t="s">
        <v>174</v>
      </c>
      <c r="G551" s="470"/>
      <c r="H551" s="331" t="s">
        <v>193</v>
      </c>
      <c r="I551" s="332">
        <v>0.1018</v>
      </c>
      <c r="J551" s="333">
        <v>14</v>
      </c>
      <c r="K551" s="333">
        <v>1.42</v>
      </c>
    </row>
    <row r="552" spans="2:11" x14ac:dyDescent="0.25">
      <c r="B552" s="362" t="s">
        <v>171</v>
      </c>
      <c r="C552" s="330" t="s">
        <v>963</v>
      </c>
      <c r="D552" s="362" t="s">
        <v>165</v>
      </c>
      <c r="E552" s="362" t="s">
        <v>964</v>
      </c>
      <c r="F552" s="470" t="s">
        <v>174</v>
      </c>
      <c r="G552" s="470"/>
      <c r="H552" s="331" t="s">
        <v>193</v>
      </c>
      <c r="I552" s="332">
        <v>1.5E-3</v>
      </c>
      <c r="J552" s="333">
        <v>168.5</v>
      </c>
      <c r="K552" s="333">
        <v>0.25</v>
      </c>
    </row>
    <row r="553" spans="2:11" x14ac:dyDescent="0.25">
      <c r="B553" s="362" t="s">
        <v>171</v>
      </c>
      <c r="C553" s="330" t="s">
        <v>965</v>
      </c>
      <c r="D553" s="362" t="s">
        <v>165</v>
      </c>
      <c r="E553" s="362" t="s">
        <v>966</v>
      </c>
      <c r="F553" s="470" t="s">
        <v>174</v>
      </c>
      <c r="G553" s="470"/>
      <c r="H553" s="331" t="s">
        <v>967</v>
      </c>
      <c r="I553" s="332">
        <v>6.9999999999999999E-4</v>
      </c>
      <c r="J553" s="333">
        <v>5.5</v>
      </c>
      <c r="K553" s="333">
        <v>0</v>
      </c>
    </row>
    <row r="554" spans="2:11" x14ac:dyDescent="0.25">
      <c r="B554" s="362" t="s">
        <v>171</v>
      </c>
      <c r="C554" s="330" t="s">
        <v>968</v>
      </c>
      <c r="D554" s="362" t="s">
        <v>165</v>
      </c>
      <c r="E554" s="362" t="s">
        <v>969</v>
      </c>
      <c r="F554" s="470" t="s">
        <v>174</v>
      </c>
      <c r="G554" s="470"/>
      <c r="H554" s="331" t="s">
        <v>193</v>
      </c>
      <c r="I554" s="332">
        <v>6.54E-2</v>
      </c>
      <c r="J554" s="333">
        <v>4</v>
      </c>
      <c r="K554" s="333">
        <v>0.26</v>
      </c>
    </row>
    <row r="555" spans="2:11" x14ac:dyDescent="0.25">
      <c r="B555" s="362" t="s">
        <v>171</v>
      </c>
      <c r="C555" s="330" t="s">
        <v>970</v>
      </c>
      <c r="D555" s="362" t="s">
        <v>165</v>
      </c>
      <c r="E555" s="362" t="s">
        <v>971</v>
      </c>
      <c r="F555" s="470" t="s">
        <v>876</v>
      </c>
      <c r="G555" s="470"/>
      <c r="H555" s="331" t="s">
        <v>193</v>
      </c>
      <c r="I555" s="332">
        <v>4.4999999999999997E-3</v>
      </c>
      <c r="J555" s="333">
        <v>12.54</v>
      </c>
      <c r="K555" s="333">
        <v>0.05</v>
      </c>
    </row>
    <row r="556" spans="2:11" ht="27.95" customHeight="1" x14ac:dyDescent="0.25">
      <c r="B556" s="362" t="s">
        <v>171</v>
      </c>
      <c r="C556" s="330" t="s">
        <v>976</v>
      </c>
      <c r="D556" s="362" t="s">
        <v>165</v>
      </c>
      <c r="E556" s="362" t="s">
        <v>977</v>
      </c>
      <c r="F556" s="470" t="s">
        <v>876</v>
      </c>
      <c r="G556" s="470"/>
      <c r="H556" s="331" t="s">
        <v>978</v>
      </c>
      <c r="I556" s="332">
        <v>4.0000000000000002E-4</v>
      </c>
      <c r="J556" s="333">
        <v>300</v>
      </c>
      <c r="K556" s="333">
        <v>0.12</v>
      </c>
    </row>
    <row r="557" spans="2:11" x14ac:dyDescent="0.25">
      <c r="B557" s="362" t="s">
        <v>171</v>
      </c>
      <c r="C557" s="330" t="s">
        <v>983</v>
      </c>
      <c r="D557" s="362" t="s">
        <v>165</v>
      </c>
      <c r="E557" s="362" t="s">
        <v>984</v>
      </c>
      <c r="F557" s="470" t="s">
        <v>174</v>
      </c>
      <c r="G557" s="470"/>
      <c r="H557" s="331" t="s">
        <v>193</v>
      </c>
      <c r="I557" s="332">
        <v>1.8E-3</v>
      </c>
      <c r="J557" s="333">
        <v>35.9</v>
      </c>
      <c r="K557" s="333">
        <v>0.06</v>
      </c>
    </row>
    <row r="558" spans="2:11" x14ac:dyDescent="0.25">
      <c r="B558" s="362" t="s">
        <v>171</v>
      </c>
      <c r="C558" s="330" t="s">
        <v>998</v>
      </c>
      <c r="D558" s="362" t="s">
        <v>165</v>
      </c>
      <c r="E558" s="362" t="s">
        <v>999</v>
      </c>
      <c r="F558" s="470" t="s">
        <v>174</v>
      </c>
      <c r="G558" s="470"/>
      <c r="H558" s="331" t="s">
        <v>193</v>
      </c>
      <c r="I558" s="332">
        <v>2.0000000000000001E-4</v>
      </c>
      <c r="J558" s="333">
        <v>22.89</v>
      </c>
      <c r="K558" s="333">
        <v>0</v>
      </c>
    </row>
    <row r="559" spans="2:11" x14ac:dyDescent="0.25">
      <c r="B559" s="362" t="s">
        <v>171</v>
      </c>
      <c r="C559" s="330" t="s">
        <v>1000</v>
      </c>
      <c r="D559" s="362" t="s">
        <v>165</v>
      </c>
      <c r="E559" s="362" t="s">
        <v>1001</v>
      </c>
      <c r="F559" s="470" t="s">
        <v>174</v>
      </c>
      <c r="G559" s="470"/>
      <c r="H559" s="331" t="s">
        <v>193</v>
      </c>
      <c r="I559" s="332">
        <v>2.0000000000000001E-4</v>
      </c>
      <c r="J559" s="333">
        <v>15.15</v>
      </c>
      <c r="K559" s="333">
        <v>0</v>
      </c>
    </row>
    <row r="560" spans="2:11" x14ac:dyDescent="0.25">
      <c r="B560" s="362" t="s">
        <v>171</v>
      </c>
      <c r="C560" s="330" t="s">
        <v>981</v>
      </c>
      <c r="D560" s="362" t="s">
        <v>165</v>
      </c>
      <c r="E560" s="362" t="s">
        <v>982</v>
      </c>
      <c r="F560" s="470" t="s">
        <v>174</v>
      </c>
      <c r="G560" s="470"/>
      <c r="H560" s="331" t="s">
        <v>193</v>
      </c>
      <c r="I560" s="332">
        <v>4.4999999999999997E-3</v>
      </c>
      <c r="J560" s="333">
        <v>165</v>
      </c>
      <c r="K560" s="333">
        <v>0.74</v>
      </c>
    </row>
    <row r="561" spans="2:11" x14ac:dyDescent="0.25">
      <c r="B561" s="362" t="s">
        <v>171</v>
      </c>
      <c r="C561" s="330" t="s">
        <v>972</v>
      </c>
      <c r="D561" s="362" t="s">
        <v>165</v>
      </c>
      <c r="E561" s="362" t="s">
        <v>973</v>
      </c>
      <c r="F561" s="470" t="s">
        <v>174</v>
      </c>
      <c r="G561" s="470"/>
      <c r="H561" s="331" t="s">
        <v>193</v>
      </c>
      <c r="I561" s="332">
        <v>4.4999999999999997E-3</v>
      </c>
      <c r="J561" s="333">
        <v>4.9000000000000004</v>
      </c>
      <c r="K561" s="333">
        <v>0.02</v>
      </c>
    </row>
    <row r="562" spans="2:11" ht="27.95" customHeight="1" x14ac:dyDescent="0.25">
      <c r="B562" s="362" t="s">
        <v>171</v>
      </c>
      <c r="C562" s="330" t="s">
        <v>1002</v>
      </c>
      <c r="D562" s="362" t="s">
        <v>165</v>
      </c>
      <c r="E562" s="362" t="s">
        <v>1003</v>
      </c>
      <c r="F562" s="470" t="s">
        <v>174</v>
      </c>
      <c r="G562" s="470"/>
      <c r="H562" s="331" t="s">
        <v>193</v>
      </c>
      <c r="I562" s="332">
        <v>1E-4</v>
      </c>
      <c r="J562" s="333">
        <v>30</v>
      </c>
      <c r="K562" s="333">
        <v>0</v>
      </c>
    </row>
    <row r="563" spans="2:11" x14ac:dyDescent="0.25">
      <c r="B563" s="362" t="s">
        <v>171</v>
      </c>
      <c r="C563" s="330" t="s">
        <v>985</v>
      </c>
      <c r="D563" s="362" t="s">
        <v>165</v>
      </c>
      <c r="E563" s="362" t="s">
        <v>986</v>
      </c>
      <c r="F563" s="470" t="s">
        <v>876</v>
      </c>
      <c r="G563" s="470"/>
      <c r="H563" s="331" t="s">
        <v>193</v>
      </c>
      <c r="I563" s="332">
        <v>0.1018</v>
      </c>
      <c r="J563" s="333">
        <v>5</v>
      </c>
      <c r="K563" s="333">
        <v>0.5</v>
      </c>
    </row>
    <row r="564" spans="2:11" x14ac:dyDescent="0.25">
      <c r="B564" s="362" t="s">
        <v>171</v>
      </c>
      <c r="C564" s="330" t="s">
        <v>1004</v>
      </c>
      <c r="D564" s="362" t="s">
        <v>165</v>
      </c>
      <c r="E564" s="362" t="s">
        <v>1005</v>
      </c>
      <c r="F564" s="470" t="s">
        <v>173</v>
      </c>
      <c r="G564" s="470"/>
      <c r="H564" s="331" t="s">
        <v>193</v>
      </c>
      <c r="I564" s="332">
        <v>1E-4</v>
      </c>
      <c r="J564" s="333">
        <v>246</v>
      </c>
      <c r="K564" s="333">
        <v>0.02</v>
      </c>
    </row>
    <row r="565" spans="2:11" x14ac:dyDescent="0.25">
      <c r="B565" s="362" t="s">
        <v>171</v>
      </c>
      <c r="C565" s="330" t="s">
        <v>1006</v>
      </c>
      <c r="D565" s="362" t="s">
        <v>165</v>
      </c>
      <c r="E565" s="362" t="s">
        <v>1007</v>
      </c>
      <c r="F565" s="470" t="s">
        <v>174</v>
      </c>
      <c r="G565" s="470"/>
      <c r="H565" s="331" t="s">
        <v>193</v>
      </c>
      <c r="I565" s="332">
        <v>2.0000000000000001E-4</v>
      </c>
      <c r="J565" s="333">
        <v>37.9</v>
      </c>
      <c r="K565" s="333">
        <v>0</v>
      </c>
    </row>
    <row r="566" spans="2:11" x14ac:dyDescent="0.25">
      <c r="B566" s="362" t="s">
        <v>171</v>
      </c>
      <c r="C566" s="330" t="s">
        <v>1008</v>
      </c>
      <c r="D566" s="362" t="s">
        <v>165</v>
      </c>
      <c r="E566" s="362" t="s">
        <v>1009</v>
      </c>
      <c r="F566" s="470" t="s">
        <v>173</v>
      </c>
      <c r="G566" s="470"/>
      <c r="H566" s="331" t="s">
        <v>193</v>
      </c>
      <c r="I566" s="332">
        <v>1E-4</v>
      </c>
      <c r="J566" s="333">
        <v>518</v>
      </c>
      <c r="K566" s="333">
        <v>0.05</v>
      </c>
    </row>
    <row r="567" spans="2:11" ht="38.25" x14ac:dyDescent="0.25">
      <c r="B567" s="362" t="s">
        <v>171</v>
      </c>
      <c r="C567" s="330" t="s">
        <v>987</v>
      </c>
      <c r="D567" s="362" t="s">
        <v>31</v>
      </c>
      <c r="E567" s="362" t="s">
        <v>988</v>
      </c>
      <c r="F567" s="470" t="s">
        <v>174</v>
      </c>
      <c r="G567" s="470"/>
      <c r="H567" s="331" t="s">
        <v>989</v>
      </c>
      <c r="I567" s="332">
        <v>6.9999999999999999E-4</v>
      </c>
      <c r="J567" s="333">
        <v>64.8</v>
      </c>
      <c r="K567" s="333">
        <v>0.04</v>
      </c>
    </row>
    <row r="568" spans="2:11" ht="27.95" customHeight="1" x14ac:dyDescent="0.25">
      <c r="B568" s="362" t="s">
        <v>171</v>
      </c>
      <c r="C568" s="330" t="s">
        <v>992</v>
      </c>
      <c r="D568" s="362" t="s">
        <v>31</v>
      </c>
      <c r="E568" s="362" t="s">
        <v>993</v>
      </c>
      <c r="F568" s="470" t="s">
        <v>174</v>
      </c>
      <c r="G568" s="470"/>
      <c r="H568" s="331" t="s">
        <v>22</v>
      </c>
      <c r="I568" s="332">
        <v>2.0000000000000001E-4</v>
      </c>
      <c r="J568" s="333">
        <v>17.55</v>
      </c>
      <c r="K568" s="333">
        <v>0</v>
      </c>
    </row>
    <row r="569" spans="2:11" ht="38.25" x14ac:dyDescent="0.25">
      <c r="B569" s="362" t="s">
        <v>171</v>
      </c>
      <c r="C569" s="330" t="s">
        <v>990</v>
      </c>
      <c r="D569" s="362" t="s">
        <v>31</v>
      </c>
      <c r="E569" s="362" t="s">
        <v>991</v>
      </c>
      <c r="F569" s="470" t="s">
        <v>174</v>
      </c>
      <c r="G569" s="470"/>
      <c r="H569" s="331" t="s">
        <v>22</v>
      </c>
      <c r="I569" s="332">
        <v>5.9999999999999995E-4</v>
      </c>
      <c r="J569" s="333">
        <v>13.5</v>
      </c>
      <c r="K569" s="333">
        <v>0</v>
      </c>
    </row>
    <row r="570" spans="2:11" ht="38.25" x14ac:dyDescent="0.25">
      <c r="B570" s="362" t="s">
        <v>171</v>
      </c>
      <c r="C570" s="330" t="s">
        <v>994</v>
      </c>
      <c r="D570" s="362" t="s">
        <v>31</v>
      </c>
      <c r="E570" s="362" t="s">
        <v>995</v>
      </c>
      <c r="F570" s="470" t="s">
        <v>173</v>
      </c>
      <c r="G570" s="470"/>
      <c r="H570" s="331" t="s">
        <v>989</v>
      </c>
      <c r="I570" s="332">
        <v>2.3E-3</v>
      </c>
      <c r="J570" s="333">
        <v>12.15</v>
      </c>
      <c r="K570" s="333">
        <v>0.02</v>
      </c>
    </row>
    <row r="571" spans="2:11" x14ac:dyDescent="0.25">
      <c r="B571" s="361"/>
      <c r="C571" s="361"/>
      <c r="D571" s="361"/>
      <c r="E571" s="361"/>
      <c r="F571" s="361"/>
      <c r="G571" s="334"/>
      <c r="H571" s="361"/>
      <c r="I571" s="334"/>
      <c r="J571" s="361"/>
      <c r="K571" s="334"/>
    </row>
    <row r="572" spans="2:11" ht="13.5" thickBot="1" x14ac:dyDescent="0.3">
      <c r="B572" s="361"/>
      <c r="C572" s="361"/>
      <c r="D572" s="361"/>
      <c r="E572" s="361"/>
      <c r="F572" s="361"/>
      <c r="G572" s="334"/>
      <c r="H572" s="361"/>
      <c r="I572" s="464"/>
      <c r="J572" s="464"/>
      <c r="K572" s="334"/>
    </row>
    <row r="573" spans="2:11" ht="13.5" thickTop="1" x14ac:dyDescent="0.25">
      <c r="B573" s="335"/>
      <c r="C573" s="335"/>
      <c r="D573" s="335"/>
      <c r="E573" s="335"/>
      <c r="F573" s="335"/>
      <c r="G573" s="335"/>
      <c r="H573" s="335"/>
      <c r="I573" s="335"/>
      <c r="J573" s="335"/>
      <c r="K573" s="335"/>
    </row>
    <row r="574" spans="2:11" ht="42" customHeight="1" x14ac:dyDescent="0.25">
      <c r="B574" s="363"/>
      <c r="C574" s="320" t="s">
        <v>0</v>
      </c>
      <c r="D574" s="363" t="s">
        <v>166</v>
      </c>
      <c r="E574" s="363" t="s">
        <v>83</v>
      </c>
      <c r="F574" s="471" t="s">
        <v>1</v>
      </c>
      <c r="G574" s="471"/>
      <c r="H574" s="321" t="s">
        <v>3</v>
      </c>
      <c r="I574" s="320" t="s">
        <v>167</v>
      </c>
      <c r="J574" s="320" t="s">
        <v>168</v>
      </c>
      <c r="K574" s="320" t="s">
        <v>4</v>
      </c>
    </row>
    <row r="575" spans="2:11" ht="25.5" x14ac:dyDescent="0.25">
      <c r="B575" s="364" t="s">
        <v>7</v>
      </c>
      <c r="C575" s="322" t="s">
        <v>684</v>
      </c>
      <c r="D575" s="364" t="s">
        <v>165</v>
      </c>
      <c r="E575" s="364" t="s">
        <v>685</v>
      </c>
      <c r="F575" s="468" t="s">
        <v>681</v>
      </c>
      <c r="G575" s="468"/>
      <c r="H575" s="323" t="s">
        <v>682</v>
      </c>
      <c r="I575" s="324">
        <v>1</v>
      </c>
      <c r="J575" s="325">
        <v>3.51</v>
      </c>
      <c r="K575" s="325">
        <v>3.51</v>
      </c>
    </row>
    <row r="576" spans="2:11" x14ac:dyDescent="0.25">
      <c r="B576" s="362" t="s">
        <v>171</v>
      </c>
      <c r="C576" s="330" t="s">
        <v>961</v>
      </c>
      <c r="D576" s="362" t="s">
        <v>165</v>
      </c>
      <c r="E576" s="362" t="s">
        <v>962</v>
      </c>
      <c r="F576" s="470" t="s">
        <v>174</v>
      </c>
      <c r="G576" s="470"/>
      <c r="H576" s="331" t="s">
        <v>193</v>
      </c>
      <c r="I576" s="332">
        <v>0.1018</v>
      </c>
      <c r="J576" s="333">
        <v>14</v>
      </c>
      <c r="K576" s="333">
        <v>1.42</v>
      </c>
    </row>
    <row r="577" spans="2:11" x14ac:dyDescent="0.25">
      <c r="B577" s="362" t="s">
        <v>171</v>
      </c>
      <c r="C577" s="330" t="s">
        <v>963</v>
      </c>
      <c r="D577" s="362" t="s">
        <v>165</v>
      </c>
      <c r="E577" s="362" t="s">
        <v>964</v>
      </c>
      <c r="F577" s="470" t="s">
        <v>174</v>
      </c>
      <c r="G577" s="470"/>
      <c r="H577" s="331" t="s">
        <v>193</v>
      </c>
      <c r="I577" s="332">
        <v>1.5E-3</v>
      </c>
      <c r="J577" s="333">
        <v>168.5</v>
      </c>
      <c r="K577" s="333">
        <v>0.25</v>
      </c>
    </row>
    <row r="578" spans="2:11" x14ac:dyDescent="0.25">
      <c r="B578" s="362" t="s">
        <v>171</v>
      </c>
      <c r="C578" s="330" t="s">
        <v>965</v>
      </c>
      <c r="D578" s="362" t="s">
        <v>165</v>
      </c>
      <c r="E578" s="362" t="s">
        <v>966</v>
      </c>
      <c r="F578" s="470" t="s">
        <v>174</v>
      </c>
      <c r="G578" s="470"/>
      <c r="H578" s="331" t="s">
        <v>967</v>
      </c>
      <c r="I578" s="332">
        <v>8.0000000000000004E-4</v>
      </c>
      <c r="J578" s="333">
        <v>5.5</v>
      </c>
      <c r="K578" s="333">
        <v>0</v>
      </c>
    </row>
    <row r="579" spans="2:11" x14ac:dyDescent="0.25">
      <c r="B579" s="362" t="s">
        <v>171</v>
      </c>
      <c r="C579" s="330" t="s">
        <v>968</v>
      </c>
      <c r="D579" s="362" t="s">
        <v>165</v>
      </c>
      <c r="E579" s="362" t="s">
        <v>969</v>
      </c>
      <c r="F579" s="470" t="s">
        <v>174</v>
      </c>
      <c r="G579" s="470"/>
      <c r="H579" s="331" t="s">
        <v>193</v>
      </c>
      <c r="I579" s="332">
        <v>6.54E-2</v>
      </c>
      <c r="J579" s="333">
        <v>4</v>
      </c>
      <c r="K579" s="333">
        <v>0.26</v>
      </c>
    </row>
    <row r="580" spans="2:11" ht="27.95" customHeight="1" x14ac:dyDescent="0.25">
      <c r="B580" s="362" t="s">
        <v>171</v>
      </c>
      <c r="C580" s="330" t="s">
        <v>970</v>
      </c>
      <c r="D580" s="362" t="s">
        <v>165</v>
      </c>
      <c r="E580" s="362" t="s">
        <v>971</v>
      </c>
      <c r="F580" s="470" t="s">
        <v>876</v>
      </c>
      <c r="G580" s="470"/>
      <c r="H580" s="331" t="s">
        <v>193</v>
      </c>
      <c r="I580" s="332">
        <v>4.4999999999999997E-3</v>
      </c>
      <c r="J580" s="333">
        <v>12.54</v>
      </c>
      <c r="K580" s="333">
        <v>0.05</v>
      </c>
    </row>
    <row r="581" spans="2:11" x14ac:dyDescent="0.25">
      <c r="B581" s="362" t="s">
        <v>171</v>
      </c>
      <c r="C581" s="330" t="s">
        <v>976</v>
      </c>
      <c r="D581" s="362" t="s">
        <v>165</v>
      </c>
      <c r="E581" s="362" t="s">
        <v>977</v>
      </c>
      <c r="F581" s="470" t="s">
        <v>876</v>
      </c>
      <c r="G581" s="470"/>
      <c r="H581" s="331" t="s">
        <v>978</v>
      </c>
      <c r="I581" s="332">
        <v>4.0000000000000002E-4</v>
      </c>
      <c r="J581" s="333">
        <v>300</v>
      </c>
      <c r="K581" s="333">
        <v>0.12</v>
      </c>
    </row>
    <row r="582" spans="2:11" x14ac:dyDescent="0.25">
      <c r="B582" s="362" t="s">
        <v>171</v>
      </c>
      <c r="C582" s="330" t="s">
        <v>983</v>
      </c>
      <c r="D582" s="362" t="s">
        <v>165</v>
      </c>
      <c r="E582" s="362" t="s">
        <v>984</v>
      </c>
      <c r="F582" s="470" t="s">
        <v>174</v>
      </c>
      <c r="G582" s="470"/>
      <c r="H582" s="331" t="s">
        <v>193</v>
      </c>
      <c r="I582" s="332">
        <v>1.8E-3</v>
      </c>
      <c r="J582" s="333">
        <v>35.9</v>
      </c>
      <c r="K582" s="333">
        <v>0.06</v>
      </c>
    </row>
    <row r="583" spans="2:11" x14ac:dyDescent="0.25">
      <c r="B583" s="362" t="s">
        <v>171</v>
      </c>
      <c r="C583" s="330" t="s">
        <v>998</v>
      </c>
      <c r="D583" s="362" t="s">
        <v>165</v>
      </c>
      <c r="E583" s="362" t="s">
        <v>999</v>
      </c>
      <c r="F583" s="470" t="s">
        <v>174</v>
      </c>
      <c r="G583" s="470"/>
      <c r="H583" s="331" t="s">
        <v>193</v>
      </c>
      <c r="I583" s="332">
        <v>2.0000000000000001E-4</v>
      </c>
      <c r="J583" s="333">
        <v>22.89</v>
      </c>
      <c r="K583" s="333">
        <v>0</v>
      </c>
    </row>
    <row r="584" spans="2:11" x14ac:dyDescent="0.25">
      <c r="B584" s="362" t="s">
        <v>171</v>
      </c>
      <c r="C584" s="330" t="s">
        <v>981</v>
      </c>
      <c r="D584" s="362" t="s">
        <v>165</v>
      </c>
      <c r="E584" s="362" t="s">
        <v>982</v>
      </c>
      <c r="F584" s="470" t="s">
        <v>174</v>
      </c>
      <c r="G584" s="470"/>
      <c r="H584" s="331" t="s">
        <v>193</v>
      </c>
      <c r="I584" s="332">
        <v>4.4999999999999997E-3</v>
      </c>
      <c r="J584" s="333">
        <v>165</v>
      </c>
      <c r="K584" s="333">
        <v>0.74</v>
      </c>
    </row>
    <row r="585" spans="2:11" x14ac:dyDescent="0.25">
      <c r="B585" s="362" t="s">
        <v>171</v>
      </c>
      <c r="C585" s="330" t="s">
        <v>972</v>
      </c>
      <c r="D585" s="362" t="s">
        <v>165</v>
      </c>
      <c r="E585" s="362" t="s">
        <v>973</v>
      </c>
      <c r="F585" s="470" t="s">
        <v>174</v>
      </c>
      <c r="G585" s="470"/>
      <c r="H585" s="331" t="s">
        <v>193</v>
      </c>
      <c r="I585" s="332">
        <v>4.4999999999999997E-3</v>
      </c>
      <c r="J585" s="333">
        <v>4.9000000000000004</v>
      </c>
      <c r="K585" s="333">
        <v>0.02</v>
      </c>
    </row>
    <row r="586" spans="2:11" x14ac:dyDescent="0.25">
      <c r="B586" s="362" t="s">
        <v>171</v>
      </c>
      <c r="C586" s="330" t="s">
        <v>985</v>
      </c>
      <c r="D586" s="362" t="s">
        <v>165</v>
      </c>
      <c r="E586" s="362" t="s">
        <v>986</v>
      </c>
      <c r="F586" s="470" t="s">
        <v>876</v>
      </c>
      <c r="G586" s="470"/>
      <c r="H586" s="331" t="s">
        <v>193</v>
      </c>
      <c r="I586" s="332">
        <v>0.1018</v>
      </c>
      <c r="J586" s="333">
        <v>5</v>
      </c>
      <c r="K586" s="333">
        <v>0.5</v>
      </c>
    </row>
    <row r="587" spans="2:11" x14ac:dyDescent="0.25">
      <c r="B587" s="362" t="s">
        <v>171</v>
      </c>
      <c r="C587" s="330" t="s">
        <v>1010</v>
      </c>
      <c r="D587" s="362" t="s">
        <v>165</v>
      </c>
      <c r="E587" s="362" t="s">
        <v>1011</v>
      </c>
      <c r="F587" s="470" t="s">
        <v>174</v>
      </c>
      <c r="G587" s="470"/>
      <c r="H587" s="331" t="s">
        <v>193</v>
      </c>
      <c r="I587" s="332">
        <v>1E-4</v>
      </c>
      <c r="J587" s="333">
        <v>47</v>
      </c>
      <c r="K587" s="333">
        <v>0</v>
      </c>
    </row>
    <row r="588" spans="2:11" x14ac:dyDescent="0.25">
      <c r="B588" s="362" t="s">
        <v>171</v>
      </c>
      <c r="C588" s="330" t="s">
        <v>1012</v>
      </c>
      <c r="D588" s="362" t="s">
        <v>165</v>
      </c>
      <c r="E588" s="362" t="s">
        <v>1013</v>
      </c>
      <c r="F588" s="470" t="s">
        <v>174</v>
      </c>
      <c r="G588" s="470"/>
      <c r="H588" s="331" t="s">
        <v>193</v>
      </c>
      <c r="I588" s="332">
        <v>2.0000000000000001E-4</v>
      </c>
      <c r="J588" s="333">
        <v>160</v>
      </c>
      <c r="K588" s="333">
        <v>0.03</v>
      </c>
    </row>
    <row r="589" spans="2:11" x14ac:dyDescent="0.25">
      <c r="B589" s="362" t="s">
        <v>171</v>
      </c>
      <c r="C589" s="330" t="s">
        <v>1014</v>
      </c>
      <c r="D589" s="362" t="s">
        <v>165</v>
      </c>
      <c r="E589" s="362" t="s">
        <v>1015</v>
      </c>
      <c r="F589" s="470" t="s">
        <v>174</v>
      </c>
      <c r="G589" s="470"/>
      <c r="H589" s="331" t="s">
        <v>193</v>
      </c>
      <c r="I589" s="332">
        <v>2.0000000000000001E-4</v>
      </c>
      <c r="J589" s="333">
        <v>43.9</v>
      </c>
      <c r="K589" s="333">
        <v>0</v>
      </c>
    </row>
    <row r="590" spans="2:11" ht="38.25" x14ac:dyDescent="0.25">
      <c r="B590" s="362" t="s">
        <v>171</v>
      </c>
      <c r="C590" s="330" t="s">
        <v>987</v>
      </c>
      <c r="D590" s="362" t="s">
        <v>31</v>
      </c>
      <c r="E590" s="362" t="s">
        <v>988</v>
      </c>
      <c r="F590" s="470" t="s">
        <v>174</v>
      </c>
      <c r="G590" s="470"/>
      <c r="H590" s="331" t="s">
        <v>989</v>
      </c>
      <c r="I590" s="332">
        <v>6.9999999999999999E-4</v>
      </c>
      <c r="J590" s="333">
        <v>64.8</v>
      </c>
      <c r="K590" s="333">
        <v>0.04</v>
      </c>
    </row>
    <row r="591" spans="2:11" ht="38.25" x14ac:dyDescent="0.25">
      <c r="B591" s="362" t="s">
        <v>171</v>
      </c>
      <c r="C591" s="330" t="s">
        <v>990</v>
      </c>
      <c r="D591" s="362" t="s">
        <v>31</v>
      </c>
      <c r="E591" s="362" t="s">
        <v>991</v>
      </c>
      <c r="F591" s="470" t="s">
        <v>174</v>
      </c>
      <c r="G591" s="470"/>
      <c r="H591" s="331" t="s">
        <v>22</v>
      </c>
      <c r="I591" s="332">
        <v>5.9999999999999995E-4</v>
      </c>
      <c r="J591" s="333">
        <v>13.5</v>
      </c>
      <c r="K591" s="333">
        <v>0</v>
      </c>
    </row>
    <row r="592" spans="2:11" ht="38.25" x14ac:dyDescent="0.25">
      <c r="B592" s="362" t="s">
        <v>171</v>
      </c>
      <c r="C592" s="330" t="s">
        <v>992</v>
      </c>
      <c r="D592" s="362" t="s">
        <v>31</v>
      </c>
      <c r="E592" s="362" t="s">
        <v>993</v>
      </c>
      <c r="F592" s="470" t="s">
        <v>174</v>
      </c>
      <c r="G592" s="470"/>
      <c r="H592" s="331" t="s">
        <v>22</v>
      </c>
      <c r="I592" s="332">
        <v>2.0000000000000001E-4</v>
      </c>
      <c r="J592" s="333">
        <v>17.55</v>
      </c>
      <c r="K592" s="333">
        <v>0</v>
      </c>
    </row>
    <row r="593" spans="2:11" ht="27.95" customHeight="1" x14ac:dyDescent="0.25">
      <c r="B593" s="362" t="s">
        <v>171</v>
      </c>
      <c r="C593" s="330" t="s">
        <v>994</v>
      </c>
      <c r="D593" s="362" t="s">
        <v>31</v>
      </c>
      <c r="E593" s="362" t="s">
        <v>995</v>
      </c>
      <c r="F593" s="470" t="s">
        <v>173</v>
      </c>
      <c r="G593" s="470"/>
      <c r="H593" s="331" t="s">
        <v>989</v>
      </c>
      <c r="I593" s="332">
        <v>2.3E-3</v>
      </c>
      <c r="J593" s="333">
        <v>12.15</v>
      </c>
      <c r="K593" s="333">
        <v>0.02</v>
      </c>
    </row>
    <row r="594" spans="2:11" ht="27.95" customHeight="1" x14ac:dyDescent="0.25">
      <c r="B594" s="361"/>
      <c r="C594" s="361"/>
      <c r="D594" s="361"/>
      <c r="E594" s="361"/>
      <c r="F594" s="361"/>
      <c r="G594" s="334"/>
      <c r="H594" s="361"/>
      <c r="I594" s="334"/>
      <c r="J594" s="361"/>
      <c r="K594" s="334"/>
    </row>
    <row r="595" spans="2:11" ht="13.5" thickBot="1" x14ac:dyDescent="0.3">
      <c r="B595" s="361"/>
      <c r="C595" s="361"/>
      <c r="D595" s="361"/>
      <c r="E595" s="361"/>
      <c r="F595" s="361"/>
      <c r="G595" s="334"/>
      <c r="H595" s="361"/>
      <c r="I595" s="464"/>
      <c r="J595" s="464"/>
      <c r="K595" s="334"/>
    </row>
    <row r="596" spans="2:11" ht="13.5" thickTop="1" x14ac:dyDescent="0.25">
      <c r="B596" s="335"/>
      <c r="C596" s="335"/>
      <c r="D596" s="335"/>
      <c r="E596" s="335"/>
      <c r="F596" s="335"/>
      <c r="G596" s="335"/>
      <c r="H596" s="335"/>
      <c r="I596" s="335"/>
      <c r="J596" s="335"/>
      <c r="K596" s="335"/>
    </row>
    <row r="597" spans="2:11" ht="30" x14ac:dyDescent="0.25">
      <c r="B597" s="363"/>
      <c r="C597" s="320" t="s">
        <v>0</v>
      </c>
      <c r="D597" s="363" t="s">
        <v>166</v>
      </c>
      <c r="E597" s="363" t="s">
        <v>83</v>
      </c>
      <c r="F597" s="471" t="s">
        <v>1</v>
      </c>
      <c r="G597" s="471"/>
      <c r="H597" s="321" t="s">
        <v>3</v>
      </c>
      <c r="I597" s="320" t="s">
        <v>167</v>
      </c>
      <c r="J597" s="320" t="s">
        <v>168</v>
      </c>
      <c r="K597" s="320" t="s">
        <v>4</v>
      </c>
    </row>
    <row r="598" spans="2:11" ht="25.5" x14ac:dyDescent="0.25">
      <c r="B598" s="364" t="s">
        <v>7</v>
      </c>
      <c r="C598" s="322" t="s">
        <v>695</v>
      </c>
      <c r="D598" s="364" t="s">
        <v>165</v>
      </c>
      <c r="E598" s="364" t="s">
        <v>696</v>
      </c>
      <c r="F598" s="468" t="s">
        <v>681</v>
      </c>
      <c r="G598" s="468"/>
      <c r="H598" s="323" t="s">
        <v>682</v>
      </c>
      <c r="I598" s="324">
        <v>1</v>
      </c>
      <c r="J598" s="325">
        <v>3.52</v>
      </c>
      <c r="K598" s="325">
        <v>3.52</v>
      </c>
    </row>
    <row r="599" spans="2:11" x14ac:dyDescent="0.25">
      <c r="B599" s="362" t="s">
        <v>171</v>
      </c>
      <c r="C599" s="330" t="s">
        <v>961</v>
      </c>
      <c r="D599" s="362" t="s">
        <v>165</v>
      </c>
      <c r="E599" s="362" t="s">
        <v>962</v>
      </c>
      <c r="F599" s="470" t="s">
        <v>174</v>
      </c>
      <c r="G599" s="470"/>
      <c r="H599" s="331" t="s">
        <v>193</v>
      </c>
      <c r="I599" s="332">
        <v>0.1018</v>
      </c>
      <c r="J599" s="333">
        <v>14</v>
      </c>
      <c r="K599" s="333">
        <v>1.42</v>
      </c>
    </row>
    <row r="600" spans="2:11" x14ac:dyDescent="0.25">
      <c r="B600" s="362" t="s">
        <v>171</v>
      </c>
      <c r="C600" s="330" t="s">
        <v>963</v>
      </c>
      <c r="D600" s="362" t="s">
        <v>165</v>
      </c>
      <c r="E600" s="362" t="s">
        <v>964</v>
      </c>
      <c r="F600" s="470" t="s">
        <v>174</v>
      </c>
      <c r="G600" s="470"/>
      <c r="H600" s="331" t="s">
        <v>193</v>
      </c>
      <c r="I600" s="332">
        <v>1.5E-3</v>
      </c>
      <c r="J600" s="333">
        <v>168.5</v>
      </c>
      <c r="K600" s="333">
        <v>0.25</v>
      </c>
    </row>
    <row r="601" spans="2:11" x14ac:dyDescent="0.25">
      <c r="B601" s="362" t="s">
        <v>171</v>
      </c>
      <c r="C601" s="330" t="s">
        <v>965</v>
      </c>
      <c r="D601" s="362" t="s">
        <v>165</v>
      </c>
      <c r="E601" s="362" t="s">
        <v>966</v>
      </c>
      <c r="F601" s="470" t="s">
        <v>174</v>
      </c>
      <c r="G601" s="470"/>
      <c r="H601" s="331" t="s">
        <v>967</v>
      </c>
      <c r="I601" s="332">
        <v>8.0000000000000004E-4</v>
      </c>
      <c r="J601" s="333">
        <v>5.5</v>
      </c>
      <c r="K601" s="333">
        <v>0</v>
      </c>
    </row>
    <row r="602" spans="2:11" x14ac:dyDescent="0.25">
      <c r="B602" s="362" t="s">
        <v>171</v>
      </c>
      <c r="C602" s="330" t="s">
        <v>968</v>
      </c>
      <c r="D602" s="362" t="s">
        <v>165</v>
      </c>
      <c r="E602" s="362" t="s">
        <v>969</v>
      </c>
      <c r="F602" s="470" t="s">
        <v>174</v>
      </c>
      <c r="G602" s="470"/>
      <c r="H602" s="331" t="s">
        <v>193</v>
      </c>
      <c r="I602" s="332">
        <v>6.54E-2</v>
      </c>
      <c r="J602" s="333">
        <v>4</v>
      </c>
      <c r="K602" s="333">
        <v>0.26</v>
      </c>
    </row>
    <row r="603" spans="2:11" x14ac:dyDescent="0.25">
      <c r="B603" s="362" t="s">
        <v>171</v>
      </c>
      <c r="C603" s="330" t="s">
        <v>1016</v>
      </c>
      <c r="D603" s="362" t="s">
        <v>165</v>
      </c>
      <c r="E603" s="362" t="s">
        <v>1017</v>
      </c>
      <c r="F603" s="470" t="s">
        <v>174</v>
      </c>
      <c r="G603" s="470"/>
      <c r="H603" s="331" t="s">
        <v>193</v>
      </c>
      <c r="I603" s="332">
        <v>5.0000000000000001E-4</v>
      </c>
      <c r="J603" s="333">
        <v>10.8</v>
      </c>
      <c r="K603" s="333">
        <v>0</v>
      </c>
    </row>
    <row r="604" spans="2:11" x14ac:dyDescent="0.25">
      <c r="B604" s="362" t="s">
        <v>171</v>
      </c>
      <c r="C604" s="330" t="s">
        <v>1018</v>
      </c>
      <c r="D604" s="362" t="s">
        <v>165</v>
      </c>
      <c r="E604" s="362" t="s">
        <v>1019</v>
      </c>
      <c r="F604" s="470" t="s">
        <v>174</v>
      </c>
      <c r="G604" s="470"/>
      <c r="H604" s="331" t="s">
        <v>193</v>
      </c>
      <c r="I604" s="332">
        <v>4.0000000000000002E-4</v>
      </c>
      <c r="J604" s="333">
        <v>18.8</v>
      </c>
      <c r="K604" s="333">
        <v>0</v>
      </c>
    </row>
    <row r="605" spans="2:11" x14ac:dyDescent="0.25">
      <c r="B605" s="362" t="s">
        <v>171</v>
      </c>
      <c r="C605" s="330" t="s">
        <v>970</v>
      </c>
      <c r="D605" s="362" t="s">
        <v>165</v>
      </c>
      <c r="E605" s="362" t="s">
        <v>971</v>
      </c>
      <c r="F605" s="470" t="s">
        <v>876</v>
      </c>
      <c r="G605" s="470"/>
      <c r="H605" s="331" t="s">
        <v>193</v>
      </c>
      <c r="I605" s="332">
        <v>4.4999999999999997E-3</v>
      </c>
      <c r="J605" s="333">
        <v>12.54</v>
      </c>
      <c r="K605" s="333">
        <v>0.05</v>
      </c>
    </row>
    <row r="606" spans="2:11" ht="27.95" customHeight="1" x14ac:dyDescent="0.25">
      <c r="B606" s="362" t="s">
        <v>171</v>
      </c>
      <c r="C606" s="330" t="s">
        <v>1020</v>
      </c>
      <c r="D606" s="362" t="s">
        <v>165</v>
      </c>
      <c r="E606" s="362" t="s">
        <v>1021</v>
      </c>
      <c r="F606" s="470" t="s">
        <v>174</v>
      </c>
      <c r="G606" s="470"/>
      <c r="H606" s="331" t="s">
        <v>193</v>
      </c>
      <c r="I606" s="332">
        <v>2.0000000000000001E-4</v>
      </c>
      <c r="J606" s="333">
        <v>40.799999999999997</v>
      </c>
      <c r="K606" s="333">
        <v>0</v>
      </c>
    </row>
    <row r="607" spans="2:11" ht="27.95" customHeight="1" x14ac:dyDescent="0.25">
      <c r="B607" s="362" t="s">
        <v>171</v>
      </c>
      <c r="C607" s="330" t="s">
        <v>972</v>
      </c>
      <c r="D607" s="362" t="s">
        <v>165</v>
      </c>
      <c r="E607" s="362" t="s">
        <v>973</v>
      </c>
      <c r="F607" s="470" t="s">
        <v>174</v>
      </c>
      <c r="G607" s="470"/>
      <c r="H607" s="331" t="s">
        <v>193</v>
      </c>
      <c r="I607" s="332">
        <v>4.4999999999999997E-3</v>
      </c>
      <c r="J607" s="333">
        <v>4.9000000000000004</v>
      </c>
      <c r="K607" s="333">
        <v>0.02</v>
      </c>
    </row>
    <row r="608" spans="2:11" x14ac:dyDescent="0.25">
      <c r="B608" s="362" t="s">
        <v>171</v>
      </c>
      <c r="C608" s="330" t="s">
        <v>976</v>
      </c>
      <c r="D608" s="362" t="s">
        <v>165</v>
      </c>
      <c r="E608" s="362" t="s">
        <v>977</v>
      </c>
      <c r="F608" s="470" t="s">
        <v>876</v>
      </c>
      <c r="G608" s="470"/>
      <c r="H608" s="331" t="s">
        <v>978</v>
      </c>
      <c r="I608" s="332">
        <v>4.0000000000000002E-4</v>
      </c>
      <c r="J608" s="333">
        <v>300</v>
      </c>
      <c r="K608" s="333">
        <v>0.12</v>
      </c>
    </row>
    <row r="609" spans="2:11" x14ac:dyDescent="0.25">
      <c r="B609" s="362" t="s">
        <v>171</v>
      </c>
      <c r="C609" s="330" t="s">
        <v>981</v>
      </c>
      <c r="D609" s="362" t="s">
        <v>165</v>
      </c>
      <c r="E609" s="362" t="s">
        <v>982</v>
      </c>
      <c r="F609" s="470" t="s">
        <v>174</v>
      </c>
      <c r="G609" s="470"/>
      <c r="H609" s="331" t="s">
        <v>193</v>
      </c>
      <c r="I609" s="332">
        <v>4.4999999999999997E-3</v>
      </c>
      <c r="J609" s="333">
        <v>165</v>
      </c>
      <c r="K609" s="333">
        <v>0.74</v>
      </c>
    </row>
    <row r="610" spans="2:11" x14ac:dyDescent="0.25">
      <c r="B610" s="362" t="s">
        <v>171</v>
      </c>
      <c r="C610" s="330" t="s">
        <v>983</v>
      </c>
      <c r="D610" s="362" t="s">
        <v>165</v>
      </c>
      <c r="E610" s="362" t="s">
        <v>984</v>
      </c>
      <c r="F610" s="470" t="s">
        <v>174</v>
      </c>
      <c r="G610" s="470"/>
      <c r="H610" s="331" t="s">
        <v>193</v>
      </c>
      <c r="I610" s="332">
        <v>1.8E-3</v>
      </c>
      <c r="J610" s="333">
        <v>35.9</v>
      </c>
      <c r="K610" s="333">
        <v>0.06</v>
      </c>
    </row>
    <row r="611" spans="2:11" x14ac:dyDescent="0.25">
      <c r="B611" s="362" t="s">
        <v>171</v>
      </c>
      <c r="C611" s="330" t="s">
        <v>1022</v>
      </c>
      <c r="D611" s="362" t="s">
        <v>165</v>
      </c>
      <c r="E611" s="362" t="s">
        <v>1023</v>
      </c>
      <c r="F611" s="470" t="s">
        <v>174</v>
      </c>
      <c r="G611" s="470"/>
      <c r="H611" s="331" t="s">
        <v>193</v>
      </c>
      <c r="I611" s="332">
        <v>2.0000000000000001E-4</v>
      </c>
      <c r="J611" s="333">
        <v>16.5</v>
      </c>
      <c r="K611" s="333">
        <v>0</v>
      </c>
    </row>
    <row r="612" spans="2:11" x14ac:dyDescent="0.25">
      <c r="B612" s="362" t="s">
        <v>171</v>
      </c>
      <c r="C612" s="330" t="s">
        <v>1024</v>
      </c>
      <c r="D612" s="362" t="s">
        <v>165</v>
      </c>
      <c r="E612" s="362" t="s">
        <v>1025</v>
      </c>
      <c r="F612" s="470" t="s">
        <v>174</v>
      </c>
      <c r="G612" s="470"/>
      <c r="H612" s="331" t="s">
        <v>193</v>
      </c>
      <c r="I612" s="332">
        <v>1E-4</v>
      </c>
      <c r="J612" s="333">
        <v>22.98</v>
      </c>
      <c r="K612" s="333">
        <v>0</v>
      </c>
    </row>
    <row r="613" spans="2:11" x14ac:dyDescent="0.25">
      <c r="B613" s="362" t="s">
        <v>171</v>
      </c>
      <c r="C613" s="330" t="s">
        <v>985</v>
      </c>
      <c r="D613" s="362" t="s">
        <v>165</v>
      </c>
      <c r="E613" s="362" t="s">
        <v>986</v>
      </c>
      <c r="F613" s="470" t="s">
        <v>876</v>
      </c>
      <c r="G613" s="470"/>
      <c r="H613" s="331" t="s">
        <v>193</v>
      </c>
      <c r="I613" s="332">
        <v>0.1018</v>
      </c>
      <c r="J613" s="333">
        <v>5</v>
      </c>
      <c r="K613" s="333">
        <v>0.5</v>
      </c>
    </row>
    <row r="614" spans="2:11" x14ac:dyDescent="0.25">
      <c r="B614" s="362" t="s">
        <v>171</v>
      </c>
      <c r="C614" s="330" t="s">
        <v>1026</v>
      </c>
      <c r="D614" s="362" t="s">
        <v>165</v>
      </c>
      <c r="E614" s="362" t="s">
        <v>1027</v>
      </c>
      <c r="F614" s="470" t="s">
        <v>174</v>
      </c>
      <c r="G614" s="470"/>
      <c r="H614" s="331" t="s">
        <v>193</v>
      </c>
      <c r="I614" s="332">
        <v>1E-4</v>
      </c>
      <c r="J614" s="333">
        <v>16.55</v>
      </c>
      <c r="K614" s="333">
        <v>0</v>
      </c>
    </row>
    <row r="615" spans="2:11" x14ac:dyDescent="0.25">
      <c r="B615" s="362" t="s">
        <v>171</v>
      </c>
      <c r="C615" s="330" t="s">
        <v>1028</v>
      </c>
      <c r="D615" s="362" t="s">
        <v>165</v>
      </c>
      <c r="E615" s="362" t="s">
        <v>1029</v>
      </c>
      <c r="F615" s="470" t="s">
        <v>174</v>
      </c>
      <c r="G615" s="470"/>
      <c r="H615" s="331" t="s">
        <v>193</v>
      </c>
      <c r="I615" s="332">
        <v>2.0000000000000001E-4</v>
      </c>
      <c r="J615" s="333">
        <v>13.52</v>
      </c>
      <c r="K615" s="333">
        <v>0</v>
      </c>
    </row>
    <row r="616" spans="2:11" x14ac:dyDescent="0.25">
      <c r="B616" s="362" t="s">
        <v>171</v>
      </c>
      <c r="C616" s="330" t="s">
        <v>1030</v>
      </c>
      <c r="D616" s="362" t="s">
        <v>165</v>
      </c>
      <c r="E616" s="362" t="s">
        <v>1031</v>
      </c>
      <c r="F616" s="470" t="s">
        <v>174</v>
      </c>
      <c r="G616" s="470"/>
      <c r="H616" s="331" t="s">
        <v>663</v>
      </c>
      <c r="I616" s="332">
        <v>6.9999999999999999E-4</v>
      </c>
      <c r="J616" s="333">
        <v>9.0500000000000007</v>
      </c>
      <c r="K616" s="333">
        <v>0</v>
      </c>
    </row>
    <row r="617" spans="2:11" x14ac:dyDescent="0.25">
      <c r="B617" s="362" t="s">
        <v>171</v>
      </c>
      <c r="C617" s="330" t="s">
        <v>1032</v>
      </c>
      <c r="D617" s="362" t="s">
        <v>165</v>
      </c>
      <c r="E617" s="362" t="s">
        <v>1033</v>
      </c>
      <c r="F617" s="470" t="s">
        <v>174</v>
      </c>
      <c r="G617" s="470"/>
      <c r="H617" s="331" t="s">
        <v>193</v>
      </c>
      <c r="I617" s="332">
        <v>1E-4</v>
      </c>
      <c r="J617" s="333">
        <v>327.8</v>
      </c>
      <c r="K617" s="333">
        <v>0.03</v>
      </c>
    </row>
    <row r="618" spans="2:11" x14ac:dyDescent="0.25">
      <c r="B618" s="362" t="s">
        <v>171</v>
      </c>
      <c r="C618" s="330" t="s">
        <v>1034</v>
      </c>
      <c r="D618" s="362" t="s">
        <v>165</v>
      </c>
      <c r="E618" s="362" t="s">
        <v>1035</v>
      </c>
      <c r="F618" s="470" t="s">
        <v>174</v>
      </c>
      <c r="G618" s="470"/>
      <c r="H618" s="331" t="s">
        <v>193</v>
      </c>
      <c r="I618" s="332">
        <v>4.0000000000000002E-4</v>
      </c>
      <c r="J618" s="333">
        <v>11.5</v>
      </c>
      <c r="K618" s="333">
        <v>0</v>
      </c>
    </row>
    <row r="619" spans="2:11" x14ac:dyDescent="0.25">
      <c r="B619" s="362" t="s">
        <v>171</v>
      </c>
      <c r="C619" s="330" t="s">
        <v>1036</v>
      </c>
      <c r="D619" s="362" t="s">
        <v>165</v>
      </c>
      <c r="E619" s="362" t="s">
        <v>1037</v>
      </c>
      <c r="F619" s="470" t="s">
        <v>174</v>
      </c>
      <c r="G619" s="470"/>
      <c r="H619" s="331" t="s">
        <v>193</v>
      </c>
      <c r="I619" s="332">
        <v>6.9999999999999999E-4</v>
      </c>
      <c r="J619" s="333">
        <v>11.26</v>
      </c>
      <c r="K619" s="333">
        <v>0</v>
      </c>
    </row>
    <row r="620" spans="2:11" ht="42" customHeight="1" x14ac:dyDescent="0.25">
      <c r="B620" s="362" t="s">
        <v>171</v>
      </c>
      <c r="C620" s="330" t="s">
        <v>987</v>
      </c>
      <c r="D620" s="362" t="s">
        <v>31</v>
      </c>
      <c r="E620" s="362" t="s">
        <v>988</v>
      </c>
      <c r="F620" s="470" t="s">
        <v>174</v>
      </c>
      <c r="G620" s="470"/>
      <c r="H620" s="331" t="s">
        <v>989</v>
      </c>
      <c r="I620" s="332">
        <v>8.0000000000000004E-4</v>
      </c>
      <c r="J620" s="333">
        <v>64.8</v>
      </c>
      <c r="K620" s="333">
        <v>0.05</v>
      </c>
    </row>
    <row r="621" spans="2:11" ht="38.25" x14ac:dyDescent="0.25">
      <c r="B621" s="362" t="s">
        <v>171</v>
      </c>
      <c r="C621" s="330" t="s">
        <v>992</v>
      </c>
      <c r="D621" s="362" t="s">
        <v>31</v>
      </c>
      <c r="E621" s="362" t="s">
        <v>993</v>
      </c>
      <c r="F621" s="470" t="s">
        <v>174</v>
      </c>
      <c r="G621" s="470"/>
      <c r="H621" s="331" t="s">
        <v>22</v>
      </c>
      <c r="I621" s="332">
        <v>2.0000000000000001E-4</v>
      </c>
      <c r="J621" s="333">
        <v>17.55</v>
      </c>
      <c r="K621" s="333">
        <v>0</v>
      </c>
    </row>
    <row r="622" spans="2:11" ht="38.25" x14ac:dyDescent="0.25">
      <c r="B622" s="362" t="s">
        <v>171</v>
      </c>
      <c r="C622" s="330" t="s">
        <v>990</v>
      </c>
      <c r="D622" s="362" t="s">
        <v>31</v>
      </c>
      <c r="E622" s="362" t="s">
        <v>991</v>
      </c>
      <c r="F622" s="470" t="s">
        <v>174</v>
      </c>
      <c r="G622" s="470"/>
      <c r="H622" s="331" t="s">
        <v>22</v>
      </c>
      <c r="I622" s="332">
        <v>5.9999999999999995E-4</v>
      </c>
      <c r="J622" s="333">
        <v>13.5</v>
      </c>
      <c r="K622" s="333">
        <v>0</v>
      </c>
    </row>
    <row r="623" spans="2:11" ht="38.25" x14ac:dyDescent="0.25">
      <c r="B623" s="362" t="s">
        <v>171</v>
      </c>
      <c r="C623" s="330" t="s">
        <v>994</v>
      </c>
      <c r="D623" s="362" t="s">
        <v>31</v>
      </c>
      <c r="E623" s="362" t="s">
        <v>995</v>
      </c>
      <c r="F623" s="470" t="s">
        <v>173</v>
      </c>
      <c r="G623" s="470"/>
      <c r="H623" s="331" t="s">
        <v>989</v>
      </c>
      <c r="I623" s="332">
        <v>2.3E-3</v>
      </c>
      <c r="J623" s="333">
        <v>12.15</v>
      </c>
      <c r="K623" s="333">
        <v>0.02</v>
      </c>
    </row>
    <row r="624" spans="2:11" x14ac:dyDescent="0.25">
      <c r="B624" s="361"/>
      <c r="C624" s="361"/>
      <c r="D624" s="361"/>
      <c r="E624" s="361"/>
      <c r="F624" s="361"/>
      <c r="G624" s="334"/>
      <c r="H624" s="361"/>
      <c r="I624" s="334"/>
      <c r="J624" s="361"/>
      <c r="K624" s="334"/>
    </row>
    <row r="625" spans="2:11" ht="13.5" thickBot="1" x14ac:dyDescent="0.3">
      <c r="B625" s="361"/>
      <c r="C625" s="361"/>
      <c r="D625" s="361"/>
      <c r="E625" s="361"/>
      <c r="F625" s="361"/>
      <c r="G625" s="334"/>
      <c r="H625" s="361"/>
      <c r="I625" s="464"/>
      <c r="J625" s="464"/>
      <c r="K625" s="334"/>
    </row>
    <row r="626" spans="2:11" ht="13.5" thickTop="1" x14ac:dyDescent="0.25">
      <c r="B626" s="335"/>
      <c r="C626" s="335"/>
      <c r="D626" s="335"/>
      <c r="E626" s="335"/>
      <c r="F626" s="335"/>
      <c r="G626" s="335"/>
      <c r="H626" s="335"/>
      <c r="I626" s="335"/>
      <c r="J626" s="335"/>
      <c r="K626" s="335"/>
    </row>
    <row r="627" spans="2:11" ht="30" x14ac:dyDescent="0.25">
      <c r="B627" s="363"/>
      <c r="C627" s="320" t="s">
        <v>0</v>
      </c>
      <c r="D627" s="363" t="s">
        <v>166</v>
      </c>
      <c r="E627" s="363" t="s">
        <v>83</v>
      </c>
      <c r="F627" s="471" t="s">
        <v>1</v>
      </c>
      <c r="G627" s="471"/>
      <c r="H627" s="321" t="s">
        <v>3</v>
      </c>
      <c r="I627" s="320" t="s">
        <v>167</v>
      </c>
      <c r="J627" s="320" t="s">
        <v>168</v>
      </c>
      <c r="K627" s="320" t="s">
        <v>4</v>
      </c>
    </row>
    <row r="628" spans="2:11" ht="25.5" x14ac:dyDescent="0.25">
      <c r="B628" s="364" t="s">
        <v>7</v>
      </c>
      <c r="C628" s="322" t="s">
        <v>679</v>
      </c>
      <c r="D628" s="364" t="s">
        <v>165</v>
      </c>
      <c r="E628" s="364" t="s">
        <v>680</v>
      </c>
      <c r="F628" s="468" t="s">
        <v>681</v>
      </c>
      <c r="G628" s="468"/>
      <c r="H628" s="323" t="s">
        <v>682</v>
      </c>
      <c r="I628" s="324">
        <v>1</v>
      </c>
      <c r="J628" s="325">
        <v>3.63</v>
      </c>
      <c r="K628" s="325">
        <v>3.63</v>
      </c>
    </row>
    <row r="629" spans="2:11" ht="27.95" customHeight="1" x14ac:dyDescent="0.25">
      <c r="B629" s="362" t="s">
        <v>171</v>
      </c>
      <c r="C629" s="330" t="s">
        <v>961</v>
      </c>
      <c r="D629" s="362" t="s">
        <v>165</v>
      </c>
      <c r="E629" s="362" t="s">
        <v>962</v>
      </c>
      <c r="F629" s="470" t="s">
        <v>174</v>
      </c>
      <c r="G629" s="470"/>
      <c r="H629" s="331" t="s">
        <v>193</v>
      </c>
      <c r="I629" s="332">
        <v>0.1018</v>
      </c>
      <c r="J629" s="333">
        <v>14</v>
      </c>
      <c r="K629" s="333">
        <v>1.42</v>
      </c>
    </row>
    <row r="630" spans="2:11" ht="27.95" customHeight="1" x14ac:dyDescent="0.25">
      <c r="B630" s="362" t="s">
        <v>171</v>
      </c>
      <c r="C630" s="330" t="s">
        <v>963</v>
      </c>
      <c r="D630" s="362" t="s">
        <v>165</v>
      </c>
      <c r="E630" s="362" t="s">
        <v>964</v>
      </c>
      <c r="F630" s="470" t="s">
        <v>174</v>
      </c>
      <c r="G630" s="470"/>
      <c r="H630" s="331" t="s">
        <v>193</v>
      </c>
      <c r="I630" s="332">
        <v>1.5E-3</v>
      </c>
      <c r="J630" s="333">
        <v>168.5</v>
      </c>
      <c r="K630" s="333">
        <v>0.25</v>
      </c>
    </row>
    <row r="631" spans="2:11" x14ac:dyDescent="0.25">
      <c r="B631" s="362" t="s">
        <v>171</v>
      </c>
      <c r="C631" s="330" t="s">
        <v>965</v>
      </c>
      <c r="D631" s="362" t="s">
        <v>165</v>
      </c>
      <c r="E631" s="362" t="s">
        <v>966</v>
      </c>
      <c r="F631" s="470" t="s">
        <v>174</v>
      </c>
      <c r="G631" s="470"/>
      <c r="H631" s="331" t="s">
        <v>967</v>
      </c>
      <c r="I631" s="332">
        <v>8.0000000000000004E-4</v>
      </c>
      <c r="J631" s="333">
        <v>5.5</v>
      </c>
      <c r="K631" s="333">
        <v>0</v>
      </c>
    </row>
    <row r="632" spans="2:11" x14ac:dyDescent="0.25">
      <c r="B632" s="362" t="s">
        <v>171</v>
      </c>
      <c r="C632" s="330" t="s">
        <v>968</v>
      </c>
      <c r="D632" s="362" t="s">
        <v>165</v>
      </c>
      <c r="E632" s="362" t="s">
        <v>969</v>
      </c>
      <c r="F632" s="470" t="s">
        <v>174</v>
      </c>
      <c r="G632" s="470"/>
      <c r="H632" s="331" t="s">
        <v>193</v>
      </c>
      <c r="I632" s="332">
        <v>9.4100000000000003E-2</v>
      </c>
      <c r="J632" s="333">
        <v>4</v>
      </c>
      <c r="K632" s="333">
        <v>0.37</v>
      </c>
    </row>
    <row r="633" spans="2:11" x14ac:dyDescent="0.25">
      <c r="B633" s="362" t="s">
        <v>171</v>
      </c>
      <c r="C633" s="330" t="s">
        <v>1038</v>
      </c>
      <c r="D633" s="362" t="s">
        <v>165</v>
      </c>
      <c r="E633" s="362" t="s">
        <v>1039</v>
      </c>
      <c r="F633" s="470" t="s">
        <v>174</v>
      </c>
      <c r="G633" s="470"/>
      <c r="H633" s="331" t="s">
        <v>193</v>
      </c>
      <c r="I633" s="332">
        <v>1E-4</v>
      </c>
      <c r="J633" s="333">
        <v>28.8</v>
      </c>
      <c r="K633" s="333">
        <v>0</v>
      </c>
    </row>
    <row r="634" spans="2:11" x14ac:dyDescent="0.25">
      <c r="B634" s="362" t="s">
        <v>171</v>
      </c>
      <c r="C634" s="330" t="s">
        <v>1040</v>
      </c>
      <c r="D634" s="362" t="s">
        <v>165</v>
      </c>
      <c r="E634" s="362" t="s">
        <v>1041</v>
      </c>
      <c r="F634" s="470" t="s">
        <v>174</v>
      </c>
      <c r="G634" s="470"/>
      <c r="H634" s="331" t="s">
        <v>193</v>
      </c>
      <c r="I634" s="332">
        <v>2.9999999999999997E-4</v>
      </c>
      <c r="J634" s="333">
        <v>13.85</v>
      </c>
      <c r="K634" s="333">
        <v>0</v>
      </c>
    </row>
    <row r="635" spans="2:11" x14ac:dyDescent="0.25">
      <c r="B635" s="362" t="s">
        <v>171</v>
      </c>
      <c r="C635" s="330" t="s">
        <v>970</v>
      </c>
      <c r="D635" s="362" t="s">
        <v>165</v>
      </c>
      <c r="E635" s="362" t="s">
        <v>971</v>
      </c>
      <c r="F635" s="470" t="s">
        <v>876</v>
      </c>
      <c r="G635" s="470"/>
      <c r="H635" s="331" t="s">
        <v>193</v>
      </c>
      <c r="I635" s="332">
        <v>4.4999999999999997E-3</v>
      </c>
      <c r="J635" s="333">
        <v>12.54</v>
      </c>
      <c r="K635" s="333">
        <v>0.05</v>
      </c>
    </row>
    <row r="636" spans="2:11" x14ac:dyDescent="0.25">
      <c r="B636" s="362" t="s">
        <v>171</v>
      </c>
      <c r="C636" s="330" t="s">
        <v>976</v>
      </c>
      <c r="D636" s="362" t="s">
        <v>165</v>
      </c>
      <c r="E636" s="362" t="s">
        <v>977</v>
      </c>
      <c r="F636" s="470" t="s">
        <v>876</v>
      </c>
      <c r="G636" s="470"/>
      <c r="H636" s="331" t="s">
        <v>978</v>
      </c>
      <c r="I636" s="332">
        <v>4.0000000000000002E-4</v>
      </c>
      <c r="J636" s="333">
        <v>300</v>
      </c>
      <c r="K636" s="333">
        <v>0.12</v>
      </c>
    </row>
    <row r="637" spans="2:11" x14ac:dyDescent="0.25">
      <c r="B637" s="362" t="s">
        <v>171</v>
      </c>
      <c r="C637" s="330" t="s">
        <v>983</v>
      </c>
      <c r="D637" s="362" t="s">
        <v>165</v>
      </c>
      <c r="E637" s="362" t="s">
        <v>984</v>
      </c>
      <c r="F637" s="470" t="s">
        <v>174</v>
      </c>
      <c r="G637" s="470"/>
      <c r="H637" s="331" t="s">
        <v>193</v>
      </c>
      <c r="I637" s="332">
        <v>1.8E-3</v>
      </c>
      <c r="J637" s="333">
        <v>35.9</v>
      </c>
      <c r="K637" s="333">
        <v>0.06</v>
      </c>
    </row>
    <row r="638" spans="2:11" x14ac:dyDescent="0.25">
      <c r="B638" s="362" t="s">
        <v>171</v>
      </c>
      <c r="C638" s="330" t="s">
        <v>981</v>
      </c>
      <c r="D638" s="362" t="s">
        <v>165</v>
      </c>
      <c r="E638" s="362" t="s">
        <v>982</v>
      </c>
      <c r="F638" s="470" t="s">
        <v>174</v>
      </c>
      <c r="G638" s="470"/>
      <c r="H638" s="331" t="s">
        <v>193</v>
      </c>
      <c r="I638" s="332">
        <v>4.4999999999999997E-3</v>
      </c>
      <c r="J638" s="333">
        <v>165</v>
      </c>
      <c r="K638" s="333">
        <v>0.74</v>
      </c>
    </row>
    <row r="639" spans="2:11" x14ac:dyDescent="0.25">
      <c r="B639" s="362" t="s">
        <v>171</v>
      </c>
      <c r="C639" s="330" t="s">
        <v>972</v>
      </c>
      <c r="D639" s="362" t="s">
        <v>165</v>
      </c>
      <c r="E639" s="362" t="s">
        <v>973</v>
      </c>
      <c r="F639" s="470" t="s">
        <v>174</v>
      </c>
      <c r="G639" s="470"/>
      <c r="H639" s="331" t="s">
        <v>193</v>
      </c>
      <c r="I639" s="332">
        <v>4.4999999999999997E-3</v>
      </c>
      <c r="J639" s="333">
        <v>4.9000000000000004</v>
      </c>
      <c r="K639" s="333">
        <v>0.02</v>
      </c>
    </row>
    <row r="640" spans="2:11" x14ac:dyDescent="0.25">
      <c r="B640" s="362" t="s">
        <v>171</v>
      </c>
      <c r="C640" s="330" t="s">
        <v>1042</v>
      </c>
      <c r="D640" s="362" t="s">
        <v>165</v>
      </c>
      <c r="E640" s="362" t="s">
        <v>1043</v>
      </c>
      <c r="F640" s="470" t="s">
        <v>174</v>
      </c>
      <c r="G640" s="470"/>
      <c r="H640" s="331" t="s">
        <v>193</v>
      </c>
      <c r="I640" s="332">
        <v>2.0000000000000001E-4</v>
      </c>
      <c r="J640" s="333">
        <v>36.9</v>
      </c>
      <c r="K640" s="333">
        <v>0</v>
      </c>
    </row>
    <row r="641" spans="2:11" x14ac:dyDescent="0.25">
      <c r="B641" s="362" t="s">
        <v>171</v>
      </c>
      <c r="C641" s="330" t="s">
        <v>985</v>
      </c>
      <c r="D641" s="362" t="s">
        <v>165</v>
      </c>
      <c r="E641" s="362" t="s">
        <v>986</v>
      </c>
      <c r="F641" s="470" t="s">
        <v>876</v>
      </c>
      <c r="G641" s="470"/>
      <c r="H641" s="331" t="s">
        <v>193</v>
      </c>
      <c r="I641" s="332">
        <v>0.1018</v>
      </c>
      <c r="J641" s="333">
        <v>5</v>
      </c>
      <c r="K641" s="333">
        <v>0.5</v>
      </c>
    </row>
    <row r="642" spans="2:11" ht="27.95" customHeight="1" x14ac:dyDescent="0.25">
      <c r="B642" s="362" t="s">
        <v>171</v>
      </c>
      <c r="C642" s="330" t="s">
        <v>987</v>
      </c>
      <c r="D642" s="362" t="s">
        <v>31</v>
      </c>
      <c r="E642" s="362" t="s">
        <v>988</v>
      </c>
      <c r="F642" s="470" t="s">
        <v>174</v>
      </c>
      <c r="G642" s="470"/>
      <c r="H642" s="331" t="s">
        <v>989</v>
      </c>
      <c r="I642" s="332">
        <v>8.0000000000000004E-4</v>
      </c>
      <c r="J642" s="333">
        <v>64.8</v>
      </c>
      <c r="K642" s="333">
        <v>0.05</v>
      </c>
    </row>
    <row r="643" spans="2:11" ht="27.95" customHeight="1" x14ac:dyDescent="0.25">
      <c r="B643" s="362" t="s">
        <v>171</v>
      </c>
      <c r="C643" s="330" t="s">
        <v>990</v>
      </c>
      <c r="D643" s="362" t="s">
        <v>31</v>
      </c>
      <c r="E643" s="362" t="s">
        <v>991</v>
      </c>
      <c r="F643" s="470" t="s">
        <v>174</v>
      </c>
      <c r="G643" s="470"/>
      <c r="H643" s="331" t="s">
        <v>22</v>
      </c>
      <c r="I643" s="332">
        <v>5.9999999999999995E-4</v>
      </c>
      <c r="J643" s="333">
        <v>13.5</v>
      </c>
      <c r="K643" s="333">
        <v>0</v>
      </c>
    </row>
    <row r="644" spans="2:11" ht="38.25" x14ac:dyDescent="0.25">
      <c r="B644" s="362" t="s">
        <v>171</v>
      </c>
      <c r="C644" s="330" t="s">
        <v>992</v>
      </c>
      <c r="D644" s="362" t="s">
        <v>31</v>
      </c>
      <c r="E644" s="362" t="s">
        <v>993</v>
      </c>
      <c r="F644" s="470" t="s">
        <v>174</v>
      </c>
      <c r="G644" s="470"/>
      <c r="H644" s="331" t="s">
        <v>22</v>
      </c>
      <c r="I644" s="332">
        <v>2.0000000000000001E-4</v>
      </c>
      <c r="J644" s="333">
        <v>17.55</v>
      </c>
      <c r="K644" s="333">
        <v>0</v>
      </c>
    </row>
    <row r="645" spans="2:11" ht="38.25" x14ac:dyDescent="0.25">
      <c r="B645" s="362" t="s">
        <v>171</v>
      </c>
      <c r="C645" s="330" t="s">
        <v>1044</v>
      </c>
      <c r="D645" s="362" t="s">
        <v>31</v>
      </c>
      <c r="E645" s="362" t="s">
        <v>1045</v>
      </c>
      <c r="F645" s="470" t="s">
        <v>173</v>
      </c>
      <c r="G645" s="470"/>
      <c r="H645" s="331" t="s">
        <v>22</v>
      </c>
      <c r="I645" s="332">
        <v>2.0000000000000001E-4</v>
      </c>
      <c r="J645" s="333">
        <v>199</v>
      </c>
      <c r="K645" s="333">
        <v>0.03</v>
      </c>
    </row>
    <row r="646" spans="2:11" ht="38.25" x14ac:dyDescent="0.25">
      <c r="B646" s="362" t="s">
        <v>171</v>
      </c>
      <c r="C646" s="330" t="s">
        <v>994</v>
      </c>
      <c r="D646" s="362" t="s">
        <v>31</v>
      </c>
      <c r="E646" s="362" t="s">
        <v>995</v>
      </c>
      <c r="F646" s="470" t="s">
        <v>173</v>
      </c>
      <c r="G646" s="470"/>
      <c r="H646" s="331" t="s">
        <v>989</v>
      </c>
      <c r="I646" s="332">
        <v>2.3E-3</v>
      </c>
      <c r="J646" s="333">
        <v>12.15</v>
      </c>
      <c r="K646" s="333">
        <v>0.02</v>
      </c>
    </row>
    <row r="647" spans="2:11" x14ac:dyDescent="0.25">
      <c r="B647" s="361"/>
      <c r="C647" s="361"/>
      <c r="D647" s="361"/>
      <c r="E647" s="361"/>
      <c r="F647" s="361"/>
      <c r="G647" s="334"/>
      <c r="H647" s="361"/>
      <c r="I647" s="334"/>
      <c r="J647" s="361"/>
      <c r="K647" s="334"/>
    </row>
    <row r="648" spans="2:11" ht="13.5" thickBot="1" x14ac:dyDescent="0.3">
      <c r="B648" s="361"/>
      <c r="C648" s="361"/>
      <c r="D648" s="361"/>
      <c r="E648" s="361"/>
      <c r="F648" s="361"/>
      <c r="G648" s="334"/>
      <c r="H648" s="361"/>
      <c r="I648" s="464"/>
      <c r="J648" s="464"/>
      <c r="K648" s="334"/>
    </row>
    <row r="649" spans="2:11" ht="13.5" thickTop="1" x14ac:dyDescent="0.25">
      <c r="B649" s="335"/>
      <c r="C649" s="335"/>
      <c r="D649" s="335"/>
      <c r="E649" s="335"/>
      <c r="F649" s="335"/>
      <c r="G649" s="335"/>
      <c r="H649" s="335"/>
      <c r="I649" s="335"/>
      <c r="J649" s="335"/>
      <c r="K649" s="335"/>
    </row>
    <row r="650" spans="2:11" ht="30" x14ac:dyDescent="0.25">
      <c r="B650" s="363"/>
      <c r="C650" s="320" t="s">
        <v>0</v>
      </c>
      <c r="D650" s="363" t="s">
        <v>166</v>
      </c>
      <c r="E650" s="363" t="s">
        <v>83</v>
      </c>
      <c r="F650" s="471" t="s">
        <v>1</v>
      </c>
      <c r="G650" s="471"/>
      <c r="H650" s="321" t="s">
        <v>3</v>
      </c>
      <c r="I650" s="320" t="s">
        <v>167</v>
      </c>
      <c r="J650" s="320" t="s">
        <v>168</v>
      </c>
      <c r="K650" s="320" t="s">
        <v>4</v>
      </c>
    </row>
    <row r="651" spans="2:11" ht="25.5" x14ac:dyDescent="0.25">
      <c r="B651" s="364" t="s">
        <v>7</v>
      </c>
      <c r="C651" s="322" t="s">
        <v>790</v>
      </c>
      <c r="D651" s="364" t="s">
        <v>165</v>
      </c>
      <c r="E651" s="364" t="s">
        <v>791</v>
      </c>
      <c r="F651" s="468" t="s">
        <v>792</v>
      </c>
      <c r="G651" s="468"/>
      <c r="H651" s="323" t="s">
        <v>8</v>
      </c>
      <c r="I651" s="324">
        <v>1</v>
      </c>
      <c r="J651" s="325">
        <v>45.9</v>
      </c>
      <c r="K651" s="325">
        <v>45.9</v>
      </c>
    </row>
    <row r="652" spans="2:11" ht="38.25" x14ac:dyDescent="0.25">
      <c r="B652" s="365" t="s">
        <v>170</v>
      </c>
      <c r="C652" s="326" t="s">
        <v>679</v>
      </c>
      <c r="D652" s="365" t="s">
        <v>165</v>
      </c>
      <c r="E652" s="365" t="s">
        <v>680</v>
      </c>
      <c r="F652" s="469" t="s">
        <v>681</v>
      </c>
      <c r="G652" s="469"/>
      <c r="H652" s="327" t="s">
        <v>682</v>
      </c>
      <c r="I652" s="328">
        <v>3</v>
      </c>
      <c r="J652" s="329">
        <v>3.63</v>
      </c>
      <c r="K652" s="329">
        <v>10.89</v>
      </c>
    </row>
    <row r="653" spans="2:11" ht="38.25" x14ac:dyDescent="0.25">
      <c r="B653" s="362" t="s">
        <v>171</v>
      </c>
      <c r="C653" s="330" t="s">
        <v>163</v>
      </c>
      <c r="D653" s="362" t="s">
        <v>31</v>
      </c>
      <c r="E653" s="362" t="s">
        <v>47</v>
      </c>
      <c r="F653" s="470" t="s">
        <v>172</v>
      </c>
      <c r="G653" s="470"/>
      <c r="H653" s="331" t="s">
        <v>32</v>
      </c>
      <c r="I653" s="332">
        <v>3</v>
      </c>
      <c r="J653" s="333">
        <v>11.67</v>
      </c>
      <c r="K653" s="333">
        <v>35.01</v>
      </c>
    </row>
    <row r="654" spans="2:11" x14ac:dyDescent="0.25">
      <c r="B654" s="361"/>
      <c r="C654" s="361"/>
      <c r="D654" s="361"/>
      <c r="E654" s="361"/>
      <c r="F654" s="361"/>
      <c r="G654" s="334"/>
      <c r="H654" s="361"/>
      <c r="I654" s="334"/>
      <c r="J654" s="361"/>
      <c r="K654" s="334"/>
    </row>
    <row r="655" spans="2:11" ht="27.95" customHeight="1" thickBot="1" x14ac:dyDescent="0.3">
      <c r="B655" s="361"/>
      <c r="C655" s="361"/>
      <c r="D655" s="361"/>
      <c r="E655" s="361"/>
      <c r="F655" s="361"/>
      <c r="G655" s="334"/>
      <c r="H655" s="361"/>
      <c r="I655" s="464"/>
      <c r="J655" s="464"/>
      <c r="K655" s="334"/>
    </row>
    <row r="656" spans="2:11" ht="27.95" customHeight="1" thickTop="1" x14ac:dyDescent="0.25">
      <c r="B656" s="335"/>
      <c r="C656" s="335"/>
      <c r="D656" s="335"/>
      <c r="E656" s="335"/>
      <c r="F656" s="335"/>
      <c r="G656" s="335"/>
      <c r="H656" s="335"/>
      <c r="I656" s="335"/>
      <c r="J656" s="335"/>
      <c r="K656" s="335"/>
    </row>
    <row r="657" spans="2:11" ht="30" x14ac:dyDescent="0.25">
      <c r="B657" s="363"/>
      <c r="C657" s="320" t="s">
        <v>0</v>
      </c>
      <c r="D657" s="363" t="s">
        <v>166</v>
      </c>
      <c r="E657" s="363" t="s">
        <v>83</v>
      </c>
      <c r="F657" s="471" t="s">
        <v>1</v>
      </c>
      <c r="G657" s="471"/>
      <c r="H657" s="321" t="s">
        <v>3</v>
      </c>
      <c r="I657" s="320" t="s">
        <v>167</v>
      </c>
      <c r="J657" s="320" t="s">
        <v>168</v>
      </c>
      <c r="K657" s="320" t="s">
        <v>4</v>
      </c>
    </row>
    <row r="658" spans="2:11" ht="25.5" x14ac:dyDescent="0.25">
      <c r="B658" s="364" t="s">
        <v>7</v>
      </c>
      <c r="C658" s="322" t="s">
        <v>780</v>
      </c>
      <c r="D658" s="364" t="s">
        <v>165</v>
      </c>
      <c r="E658" s="364" t="s">
        <v>781</v>
      </c>
      <c r="F658" s="468" t="s">
        <v>782</v>
      </c>
      <c r="G658" s="468"/>
      <c r="H658" s="323" t="s">
        <v>2</v>
      </c>
      <c r="I658" s="324">
        <v>1</v>
      </c>
      <c r="J658" s="325">
        <v>85.59</v>
      </c>
      <c r="K658" s="325">
        <v>85.59</v>
      </c>
    </row>
    <row r="659" spans="2:11" ht="38.25" x14ac:dyDescent="0.25">
      <c r="B659" s="365" t="s">
        <v>170</v>
      </c>
      <c r="C659" s="326" t="s">
        <v>679</v>
      </c>
      <c r="D659" s="365" t="s">
        <v>165</v>
      </c>
      <c r="E659" s="365" t="s">
        <v>680</v>
      </c>
      <c r="F659" s="469" t="s">
        <v>681</v>
      </c>
      <c r="G659" s="469"/>
      <c r="H659" s="327" t="s">
        <v>682</v>
      </c>
      <c r="I659" s="328">
        <v>1.4</v>
      </c>
      <c r="J659" s="329">
        <v>3.63</v>
      </c>
      <c r="K659" s="329">
        <v>5.08</v>
      </c>
    </row>
    <row r="660" spans="2:11" ht="38.25" x14ac:dyDescent="0.25">
      <c r="B660" s="365" t="s">
        <v>170</v>
      </c>
      <c r="C660" s="326" t="s">
        <v>996</v>
      </c>
      <c r="D660" s="365" t="s">
        <v>165</v>
      </c>
      <c r="E660" s="365" t="s">
        <v>997</v>
      </c>
      <c r="F660" s="469" t="s">
        <v>681</v>
      </c>
      <c r="G660" s="469"/>
      <c r="H660" s="327" t="s">
        <v>682</v>
      </c>
      <c r="I660" s="328">
        <v>1.4</v>
      </c>
      <c r="J660" s="329">
        <v>3.55</v>
      </c>
      <c r="K660" s="329">
        <v>4.97</v>
      </c>
    </row>
    <row r="661" spans="2:11" x14ac:dyDescent="0.25">
      <c r="B661" s="362" t="s">
        <v>171</v>
      </c>
      <c r="C661" s="330" t="s">
        <v>1046</v>
      </c>
      <c r="D661" s="362" t="s">
        <v>165</v>
      </c>
      <c r="E661" s="362" t="s">
        <v>1047</v>
      </c>
      <c r="F661" s="470" t="s">
        <v>174</v>
      </c>
      <c r="G661" s="470"/>
      <c r="H661" s="331" t="s">
        <v>2</v>
      </c>
      <c r="I661" s="332">
        <v>0.37</v>
      </c>
      <c r="J661" s="333">
        <v>43.8</v>
      </c>
      <c r="K661" s="333">
        <v>16.2</v>
      </c>
    </row>
    <row r="662" spans="2:11" x14ac:dyDescent="0.25">
      <c r="B662" s="362" t="s">
        <v>171</v>
      </c>
      <c r="C662" s="330" t="s">
        <v>1048</v>
      </c>
      <c r="D662" s="362" t="s">
        <v>165</v>
      </c>
      <c r="E662" s="362" t="s">
        <v>1049</v>
      </c>
      <c r="F662" s="470" t="s">
        <v>174</v>
      </c>
      <c r="G662" s="470"/>
      <c r="H662" s="331" t="s">
        <v>665</v>
      </c>
      <c r="I662" s="332">
        <v>0.33</v>
      </c>
      <c r="J662" s="333">
        <v>10.130000000000001</v>
      </c>
      <c r="K662" s="333">
        <v>3.34</v>
      </c>
    </row>
    <row r="663" spans="2:11" ht="38.25" x14ac:dyDescent="0.25">
      <c r="B663" s="362" t="s">
        <v>171</v>
      </c>
      <c r="C663" s="330" t="s">
        <v>1050</v>
      </c>
      <c r="D663" s="362" t="s">
        <v>31</v>
      </c>
      <c r="E663" s="362" t="s">
        <v>1051</v>
      </c>
      <c r="F663" s="470" t="s">
        <v>174</v>
      </c>
      <c r="G663" s="470"/>
      <c r="H663" s="331" t="s">
        <v>34</v>
      </c>
      <c r="I663" s="332">
        <v>0.15</v>
      </c>
      <c r="J663" s="333">
        <v>21.33</v>
      </c>
      <c r="K663" s="333">
        <v>3.19</v>
      </c>
    </row>
    <row r="664" spans="2:11" ht="38.25" x14ac:dyDescent="0.25">
      <c r="B664" s="362" t="s">
        <v>171</v>
      </c>
      <c r="C664" s="330" t="s">
        <v>1052</v>
      </c>
      <c r="D664" s="362" t="s">
        <v>31</v>
      </c>
      <c r="E664" s="362" t="s">
        <v>1053</v>
      </c>
      <c r="F664" s="470" t="s">
        <v>172</v>
      </c>
      <c r="G664" s="470"/>
      <c r="H664" s="331" t="s">
        <v>32</v>
      </c>
      <c r="I664" s="332">
        <v>1.4</v>
      </c>
      <c r="J664" s="333">
        <v>16.39</v>
      </c>
      <c r="K664" s="333">
        <v>22.94</v>
      </c>
    </row>
    <row r="665" spans="2:11" ht="38.25" x14ac:dyDescent="0.25">
      <c r="B665" s="362" t="s">
        <v>171</v>
      </c>
      <c r="C665" s="330" t="s">
        <v>1054</v>
      </c>
      <c r="D665" s="362" t="s">
        <v>31</v>
      </c>
      <c r="E665" s="362" t="s">
        <v>1055</v>
      </c>
      <c r="F665" s="470" t="s">
        <v>174</v>
      </c>
      <c r="G665" s="470"/>
      <c r="H665" s="331" t="s">
        <v>834</v>
      </c>
      <c r="I665" s="332">
        <v>1.4999999999999999E-2</v>
      </c>
      <c r="J665" s="333">
        <v>9.14</v>
      </c>
      <c r="K665" s="333">
        <v>0.13</v>
      </c>
    </row>
    <row r="666" spans="2:11" ht="38.25" x14ac:dyDescent="0.25">
      <c r="B666" s="362" t="s">
        <v>171</v>
      </c>
      <c r="C666" s="330" t="s">
        <v>1056</v>
      </c>
      <c r="D666" s="362" t="s">
        <v>31</v>
      </c>
      <c r="E666" s="362" t="s">
        <v>1057</v>
      </c>
      <c r="F666" s="470" t="s">
        <v>174</v>
      </c>
      <c r="G666" s="470"/>
      <c r="H666" s="331" t="s">
        <v>34</v>
      </c>
      <c r="I666" s="332">
        <v>0.3</v>
      </c>
      <c r="J666" s="333">
        <v>23.58</v>
      </c>
      <c r="K666" s="333">
        <v>7.07</v>
      </c>
    </row>
    <row r="667" spans="2:11" ht="38.25" x14ac:dyDescent="0.25">
      <c r="B667" s="362" t="s">
        <v>171</v>
      </c>
      <c r="C667" s="330" t="s">
        <v>1058</v>
      </c>
      <c r="D667" s="362" t="s">
        <v>31</v>
      </c>
      <c r="E667" s="362" t="s">
        <v>1059</v>
      </c>
      <c r="F667" s="470" t="s">
        <v>174</v>
      </c>
      <c r="G667" s="470"/>
      <c r="H667" s="331" t="s">
        <v>35</v>
      </c>
      <c r="I667" s="332">
        <v>1.33</v>
      </c>
      <c r="J667" s="333">
        <v>4.7699999999999996</v>
      </c>
      <c r="K667" s="333">
        <v>6.34</v>
      </c>
    </row>
    <row r="668" spans="2:11" ht="12.95" customHeight="1" x14ac:dyDescent="0.25">
      <c r="B668" s="362" t="s">
        <v>171</v>
      </c>
      <c r="C668" s="330" t="s">
        <v>163</v>
      </c>
      <c r="D668" s="362" t="s">
        <v>31</v>
      </c>
      <c r="E668" s="362" t="s">
        <v>47</v>
      </c>
      <c r="F668" s="470" t="s">
        <v>172</v>
      </c>
      <c r="G668" s="470"/>
      <c r="H668" s="331" t="s">
        <v>32</v>
      </c>
      <c r="I668" s="332">
        <v>1.4</v>
      </c>
      <c r="J668" s="333">
        <v>11.67</v>
      </c>
      <c r="K668" s="333">
        <v>16.329999999999998</v>
      </c>
    </row>
    <row r="669" spans="2:11" ht="12.95" customHeight="1" x14ac:dyDescent="0.25">
      <c r="B669" s="361"/>
      <c r="C669" s="361"/>
      <c r="D669" s="361"/>
      <c r="E669" s="361"/>
      <c r="F669" s="361"/>
      <c r="G669" s="334"/>
      <c r="H669" s="361"/>
      <c r="I669" s="334"/>
      <c r="J669" s="361"/>
      <c r="K669" s="334"/>
    </row>
    <row r="670" spans="2:11" ht="12.95" customHeight="1" thickBot="1" x14ac:dyDescent="0.3">
      <c r="B670" s="361"/>
      <c r="C670" s="361"/>
      <c r="D670" s="361"/>
      <c r="E670" s="361"/>
      <c r="F670" s="361"/>
      <c r="G670" s="334"/>
      <c r="H670" s="361"/>
      <c r="I670" s="464"/>
      <c r="J670" s="464"/>
      <c r="K670" s="334"/>
    </row>
    <row r="671" spans="2:11" ht="13.5" thickTop="1" x14ac:dyDescent="0.25">
      <c r="B671" s="335"/>
      <c r="C671" s="335"/>
      <c r="D671" s="335"/>
      <c r="E671" s="335"/>
      <c r="F671" s="335"/>
      <c r="G671" s="335"/>
      <c r="H671" s="335"/>
      <c r="I671" s="335"/>
      <c r="J671" s="335"/>
      <c r="K671" s="335"/>
    </row>
    <row r="672" spans="2:11" ht="15" customHeight="1" x14ac:dyDescent="0.25">
      <c r="B672" s="363"/>
      <c r="C672" s="320" t="s">
        <v>0</v>
      </c>
      <c r="D672" s="363" t="s">
        <v>166</v>
      </c>
      <c r="E672" s="363" t="s">
        <v>83</v>
      </c>
      <c r="F672" s="471" t="s">
        <v>1</v>
      </c>
      <c r="G672" s="471"/>
      <c r="H672" s="321" t="s">
        <v>3</v>
      </c>
      <c r="I672" s="320" t="s">
        <v>167</v>
      </c>
      <c r="J672" s="320" t="s">
        <v>168</v>
      </c>
      <c r="K672" s="320" t="s">
        <v>4</v>
      </c>
    </row>
    <row r="673" spans="2:11" ht="38.25" x14ac:dyDescent="0.25">
      <c r="B673" s="364" t="s">
        <v>7</v>
      </c>
      <c r="C673" s="322" t="s">
        <v>813</v>
      </c>
      <c r="D673" s="364" t="s">
        <v>31</v>
      </c>
      <c r="E673" s="364" t="s">
        <v>814</v>
      </c>
      <c r="F673" s="468" t="s">
        <v>811</v>
      </c>
      <c r="G673" s="468"/>
      <c r="H673" s="323" t="s">
        <v>815</v>
      </c>
      <c r="I673" s="324">
        <v>1</v>
      </c>
      <c r="J673" s="325">
        <v>31.99</v>
      </c>
      <c r="K673" s="325">
        <v>31.99</v>
      </c>
    </row>
    <row r="674" spans="2:11" ht="38.25" x14ac:dyDescent="0.25">
      <c r="B674" s="365" t="s">
        <v>170</v>
      </c>
      <c r="C674" s="326" t="s">
        <v>1060</v>
      </c>
      <c r="D674" s="365" t="s">
        <v>31</v>
      </c>
      <c r="E674" s="365" t="s">
        <v>1061</v>
      </c>
      <c r="F674" s="469" t="s">
        <v>811</v>
      </c>
      <c r="G674" s="469"/>
      <c r="H674" s="327" t="s">
        <v>32</v>
      </c>
      <c r="I674" s="328">
        <v>1</v>
      </c>
      <c r="J674" s="329">
        <v>7.59</v>
      </c>
      <c r="K674" s="329">
        <v>7.59</v>
      </c>
    </row>
    <row r="675" spans="2:11" ht="38.25" x14ac:dyDescent="0.25">
      <c r="B675" s="365" t="s">
        <v>170</v>
      </c>
      <c r="C675" s="326" t="s">
        <v>1062</v>
      </c>
      <c r="D675" s="365" t="s">
        <v>31</v>
      </c>
      <c r="E675" s="365" t="s">
        <v>1063</v>
      </c>
      <c r="F675" s="469" t="s">
        <v>811</v>
      </c>
      <c r="G675" s="469"/>
      <c r="H675" s="327" t="s">
        <v>32</v>
      </c>
      <c r="I675" s="328">
        <v>1</v>
      </c>
      <c r="J675" s="329">
        <v>1.36</v>
      </c>
      <c r="K675" s="329">
        <v>1.36</v>
      </c>
    </row>
    <row r="676" spans="2:11" ht="38.25" x14ac:dyDescent="0.25">
      <c r="B676" s="365" t="s">
        <v>170</v>
      </c>
      <c r="C676" s="326" t="s">
        <v>818</v>
      </c>
      <c r="D676" s="365" t="s">
        <v>31</v>
      </c>
      <c r="E676" s="365" t="s">
        <v>819</v>
      </c>
      <c r="F676" s="469" t="s">
        <v>169</v>
      </c>
      <c r="G676" s="469"/>
      <c r="H676" s="327" t="s">
        <v>32</v>
      </c>
      <c r="I676" s="328">
        <v>1</v>
      </c>
      <c r="J676" s="329">
        <v>23.04</v>
      </c>
      <c r="K676" s="329">
        <v>23.04</v>
      </c>
    </row>
    <row r="677" spans="2:11" x14ac:dyDescent="0.25">
      <c r="B677" s="361"/>
      <c r="C677" s="361"/>
      <c r="D677" s="361"/>
      <c r="E677" s="361"/>
      <c r="F677" s="361"/>
      <c r="G677" s="334"/>
      <c r="H677" s="361"/>
      <c r="I677" s="334"/>
      <c r="J677" s="361"/>
      <c r="K677" s="334"/>
    </row>
    <row r="678" spans="2:11" ht="13.5" thickBot="1" x14ac:dyDescent="0.3">
      <c r="B678" s="361"/>
      <c r="C678" s="361"/>
      <c r="D678" s="361"/>
      <c r="E678" s="361"/>
      <c r="F678" s="361"/>
      <c r="G678" s="334"/>
      <c r="H678" s="361"/>
      <c r="I678" s="464"/>
      <c r="J678" s="464"/>
      <c r="K678" s="334"/>
    </row>
    <row r="679" spans="2:11" ht="13.5" thickTop="1" x14ac:dyDescent="0.25">
      <c r="B679" s="335"/>
      <c r="C679" s="335"/>
      <c r="D679" s="335"/>
      <c r="E679" s="335"/>
      <c r="F679" s="335"/>
      <c r="G679" s="335"/>
      <c r="H679" s="335"/>
      <c r="I679" s="335"/>
      <c r="J679" s="335"/>
      <c r="K679" s="335"/>
    </row>
    <row r="680" spans="2:11" ht="30" x14ac:dyDescent="0.25">
      <c r="B680" s="363"/>
      <c r="C680" s="320" t="s">
        <v>0</v>
      </c>
      <c r="D680" s="363" t="s">
        <v>166</v>
      </c>
      <c r="E680" s="363" t="s">
        <v>83</v>
      </c>
      <c r="F680" s="471" t="s">
        <v>1</v>
      </c>
      <c r="G680" s="471"/>
      <c r="H680" s="321" t="s">
        <v>3</v>
      </c>
      <c r="I680" s="320" t="s">
        <v>167</v>
      </c>
      <c r="J680" s="320" t="s">
        <v>168</v>
      </c>
      <c r="K680" s="320" t="s">
        <v>4</v>
      </c>
    </row>
    <row r="681" spans="2:11" ht="38.25" x14ac:dyDescent="0.25">
      <c r="B681" s="364" t="s">
        <v>7</v>
      </c>
      <c r="C681" s="322" t="s">
        <v>809</v>
      </c>
      <c r="D681" s="364" t="s">
        <v>31</v>
      </c>
      <c r="E681" s="364" t="s">
        <v>810</v>
      </c>
      <c r="F681" s="468" t="s">
        <v>811</v>
      </c>
      <c r="G681" s="468"/>
      <c r="H681" s="323" t="s">
        <v>812</v>
      </c>
      <c r="I681" s="324">
        <v>1</v>
      </c>
      <c r="J681" s="325">
        <v>97.9</v>
      </c>
      <c r="K681" s="325">
        <v>97.9</v>
      </c>
    </row>
    <row r="682" spans="2:11" ht="38.25" x14ac:dyDescent="0.25">
      <c r="B682" s="365" t="s">
        <v>170</v>
      </c>
      <c r="C682" s="326" t="s">
        <v>1064</v>
      </c>
      <c r="D682" s="365" t="s">
        <v>31</v>
      </c>
      <c r="E682" s="365" t="s">
        <v>1065</v>
      </c>
      <c r="F682" s="469" t="s">
        <v>811</v>
      </c>
      <c r="G682" s="469"/>
      <c r="H682" s="327" t="s">
        <v>32</v>
      </c>
      <c r="I682" s="328">
        <v>1</v>
      </c>
      <c r="J682" s="329">
        <v>6.77</v>
      </c>
      <c r="K682" s="329">
        <v>6.77</v>
      </c>
    </row>
    <row r="683" spans="2:11" ht="38.25" x14ac:dyDescent="0.25">
      <c r="B683" s="365" t="s">
        <v>170</v>
      </c>
      <c r="C683" s="326" t="s">
        <v>1066</v>
      </c>
      <c r="D683" s="365" t="s">
        <v>31</v>
      </c>
      <c r="E683" s="365" t="s">
        <v>1067</v>
      </c>
      <c r="F683" s="469" t="s">
        <v>811</v>
      </c>
      <c r="G683" s="469"/>
      <c r="H683" s="327" t="s">
        <v>32</v>
      </c>
      <c r="I683" s="328">
        <v>1</v>
      </c>
      <c r="J683" s="329">
        <v>59.14</v>
      </c>
      <c r="K683" s="329">
        <v>59.14</v>
      </c>
    </row>
    <row r="684" spans="2:11" ht="38.25" x14ac:dyDescent="0.25">
      <c r="B684" s="365" t="s">
        <v>170</v>
      </c>
      <c r="C684" s="326" t="s">
        <v>1060</v>
      </c>
      <c r="D684" s="365" t="s">
        <v>31</v>
      </c>
      <c r="E684" s="365" t="s">
        <v>1061</v>
      </c>
      <c r="F684" s="469" t="s">
        <v>811</v>
      </c>
      <c r="G684" s="469"/>
      <c r="H684" s="327" t="s">
        <v>32</v>
      </c>
      <c r="I684" s="328">
        <v>1</v>
      </c>
      <c r="J684" s="329">
        <v>7.59</v>
      </c>
      <c r="K684" s="329">
        <v>7.59</v>
      </c>
    </row>
    <row r="685" spans="2:11" ht="38.25" x14ac:dyDescent="0.25">
      <c r="B685" s="365" t="s">
        <v>170</v>
      </c>
      <c r="C685" s="326" t="s">
        <v>1062</v>
      </c>
      <c r="D685" s="365" t="s">
        <v>31</v>
      </c>
      <c r="E685" s="365" t="s">
        <v>1063</v>
      </c>
      <c r="F685" s="469" t="s">
        <v>811</v>
      </c>
      <c r="G685" s="469"/>
      <c r="H685" s="327" t="s">
        <v>32</v>
      </c>
      <c r="I685" s="328">
        <v>1</v>
      </c>
      <c r="J685" s="329">
        <v>1.36</v>
      </c>
      <c r="K685" s="329">
        <v>1.36</v>
      </c>
    </row>
    <row r="686" spans="2:11" ht="38.25" x14ac:dyDescent="0.25">
      <c r="B686" s="365" t="s">
        <v>170</v>
      </c>
      <c r="C686" s="326" t="s">
        <v>818</v>
      </c>
      <c r="D686" s="365" t="s">
        <v>31</v>
      </c>
      <c r="E686" s="365" t="s">
        <v>819</v>
      </c>
      <c r="F686" s="469" t="s">
        <v>169</v>
      </c>
      <c r="G686" s="469"/>
      <c r="H686" s="327" t="s">
        <v>32</v>
      </c>
      <c r="I686" s="328">
        <v>1</v>
      </c>
      <c r="J686" s="329">
        <v>23.04</v>
      </c>
      <c r="K686" s="329">
        <v>23.04</v>
      </c>
    </row>
    <row r="687" spans="2:11" x14ac:dyDescent="0.25">
      <c r="B687" s="361"/>
      <c r="C687" s="361"/>
      <c r="D687" s="361"/>
      <c r="E687" s="361"/>
      <c r="F687" s="361"/>
      <c r="G687" s="334"/>
      <c r="H687" s="361"/>
      <c r="I687" s="334"/>
      <c r="J687" s="361"/>
      <c r="K687" s="334"/>
    </row>
    <row r="688" spans="2:11" ht="13.5" thickBot="1" x14ac:dyDescent="0.3">
      <c r="B688" s="361"/>
      <c r="C688" s="361"/>
      <c r="D688" s="361"/>
      <c r="E688" s="361"/>
      <c r="F688" s="361"/>
      <c r="G688" s="334"/>
      <c r="H688" s="361"/>
      <c r="I688" s="464"/>
      <c r="J688" s="464"/>
      <c r="K688" s="334"/>
    </row>
    <row r="689" spans="2:11" ht="13.5" thickTop="1" x14ac:dyDescent="0.25">
      <c r="B689" s="335"/>
      <c r="C689" s="335"/>
      <c r="D689" s="335"/>
      <c r="E689" s="335"/>
      <c r="F689" s="335"/>
      <c r="G689" s="335"/>
      <c r="H689" s="335"/>
      <c r="I689" s="335"/>
      <c r="J689" s="335"/>
      <c r="K689" s="335"/>
    </row>
    <row r="690" spans="2:11" ht="30" x14ac:dyDescent="0.25">
      <c r="B690" s="363"/>
      <c r="C690" s="320" t="s">
        <v>0</v>
      </c>
      <c r="D690" s="363" t="s">
        <v>166</v>
      </c>
      <c r="E690" s="363" t="s">
        <v>83</v>
      </c>
      <c r="F690" s="471" t="s">
        <v>1</v>
      </c>
      <c r="G690" s="471"/>
      <c r="H690" s="321" t="s">
        <v>3</v>
      </c>
      <c r="I690" s="320" t="s">
        <v>167</v>
      </c>
      <c r="J690" s="320" t="s">
        <v>168</v>
      </c>
      <c r="K690" s="320" t="s">
        <v>4</v>
      </c>
    </row>
    <row r="691" spans="2:11" ht="38.25" x14ac:dyDescent="0.25">
      <c r="B691" s="364" t="s">
        <v>7</v>
      </c>
      <c r="C691" s="322" t="s">
        <v>1060</v>
      </c>
      <c r="D691" s="364" t="s">
        <v>31</v>
      </c>
      <c r="E691" s="364" t="s">
        <v>1061</v>
      </c>
      <c r="F691" s="468" t="s">
        <v>811</v>
      </c>
      <c r="G691" s="468"/>
      <c r="H691" s="323" t="s">
        <v>32</v>
      </c>
      <c r="I691" s="324">
        <v>1</v>
      </c>
      <c r="J691" s="325">
        <v>7.59</v>
      </c>
      <c r="K691" s="325">
        <v>7.59</v>
      </c>
    </row>
    <row r="692" spans="2:11" ht="38.25" x14ac:dyDescent="0.25">
      <c r="B692" s="362" t="s">
        <v>171</v>
      </c>
      <c r="C692" s="330" t="s">
        <v>1068</v>
      </c>
      <c r="D692" s="362" t="s">
        <v>31</v>
      </c>
      <c r="E692" s="362" t="s">
        <v>1069</v>
      </c>
      <c r="F692" s="470" t="s">
        <v>173</v>
      </c>
      <c r="G692" s="470"/>
      <c r="H692" s="331" t="s">
        <v>22</v>
      </c>
      <c r="I692" s="332">
        <v>4.0000000000000003E-5</v>
      </c>
      <c r="J692" s="333">
        <v>189785.86</v>
      </c>
      <c r="K692" s="333">
        <v>7.59</v>
      </c>
    </row>
    <row r="693" spans="2:11" x14ac:dyDescent="0.25">
      <c r="B693" s="361"/>
      <c r="C693" s="361"/>
      <c r="D693" s="361"/>
      <c r="E693" s="361"/>
      <c r="F693" s="361"/>
      <c r="G693" s="334"/>
      <c r="H693" s="361"/>
      <c r="I693" s="334"/>
      <c r="J693" s="361"/>
      <c r="K693" s="334"/>
    </row>
    <row r="694" spans="2:11" ht="13.5" thickBot="1" x14ac:dyDescent="0.3">
      <c r="B694" s="361"/>
      <c r="C694" s="361"/>
      <c r="D694" s="361"/>
      <c r="E694" s="361"/>
      <c r="F694" s="361"/>
      <c r="G694" s="334"/>
      <c r="H694" s="361"/>
      <c r="I694" s="464"/>
      <c r="J694" s="464"/>
      <c r="K694" s="334"/>
    </row>
    <row r="695" spans="2:11" ht="13.5" thickTop="1" x14ac:dyDescent="0.25">
      <c r="B695" s="335"/>
      <c r="C695" s="335"/>
      <c r="D695" s="335"/>
      <c r="E695" s="335"/>
      <c r="F695" s="335"/>
      <c r="G695" s="335"/>
      <c r="H695" s="335"/>
      <c r="I695" s="335"/>
      <c r="J695" s="335"/>
      <c r="K695" s="335"/>
    </row>
    <row r="696" spans="2:11" ht="30" x14ac:dyDescent="0.25">
      <c r="B696" s="363"/>
      <c r="C696" s="320" t="s">
        <v>0</v>
      </c>
      <c r="D696" s="363" t="s">
        <v>166</v>
      </c>
      <c r="E696" s="363" t="s">
        <v>83</v>
      </c>
      <c r="F696" s="471" t="s">
        <v>1</v>
      </c>
      <c r="G696" s="471"/>
      <c r="H696" s="321" t="s">
        <v>3</v>
      </c>
      <c r="I696" s="320" t="s">
        <v>167</v>
      </c>
      <c r="J696" s="320" t="s">
        <v>168</v>
      </c>
      <c r="K696" s="320" t="s">
        <v>4</v>
      </c>
    </row>
    <row r="697" spans="2:11" ht="38.25" x14ac:dyDescent="0.25">
      <c r="B697" s="364" t="s">
        <v>7</v>
      </c>
      <c r="C697" s="322" t="s">
        <v>1062</v>
      </c>
      <c r="D697" s="364" t="s">
        <v>31</v>
      </c>
      <c r="E697" s="364" t="s">
        <v>1063</v>
      </c>
      <c r="F697" s="468" t="s">
        <v>811</v>
      </c>
      <c r="G697" s="468"/>
      <c r="H697" s="323" t="s">
        <v>32</v>
      </c>
      <c r="I697" s="324">
        <v>1</v>
      </c>
      <c r="J697" s="325">
        <v>1.36</v>
      </c>
      <c r="K697" s="325">
        <v>1.36</v>
      </c>
    </row>
    <row r="698" spans="2:11" ht="38.25" x14ac:dyDescent="0.25">
      <c r="B698" s="362" t="s">
        <v>171</v>
      </c>
      <c r="C698" s="330" t="s">
        <v>1068</v>
      </c>
      <c r="D698" s="362" t="s">
        <v>31</v>
      </c>
      <c r="E698" s="362" t="s">
        <v>1069</v>
      </c>
      <c r="F698" s="470" t="s">
        <v>173</v>
      </c>
      <c r="G698" s="470"/>
      <c r="H698" s="331" t="s">
        <v>22</v>
      </c>
      <c r="I698" s="332">
        <v>7.1999999999999997E-6</v>
      </c>
      <c r="J698" s="333">
        <v>189785.86</v>
      </c>
      <c r="K698" s="333">
        <v>1.36</v>
      </c>
    </row>
    <row r="699" spans="2:11" x14ac:dyDescent="0.25">
      <c r="B699" s="361"/>
      <c r="C699" s="361"/>
      <c r="D699" s="361"/>
      <c r="E699" s="361"/>
      <c r="F699" s="361"/>
      <c r="G699" s="334"/>
      <c r="H699" s="361"/>
      <c r="I699" s="334"/>
      <c r="J699" s="361"/>
      <c r="K699" s="334"/>
    </row>
    <row r="700" spans="2:11" ht="13.5" thickBot="1" x14ac:dyDescent="0.3">
      <c r="B700" s="361"/>
      <c r="C700" s="361"/>
      <c r="D700" s="361"/>
      <c r="E700" s="361"/>
      <c r="F700" s="361"/>
      <c r="G700" s="334"/>
      <c r="H700" s="361"/>
      <c r="I700" s="464"/>
      <c r="J700" s="464"/>
      <c r="K700" s="334"/>
    </row>
    <row r="701" spans="2:11" ht="13.5" thickTop="1" x14ac:dyDescent="0.25">
      <c r="B701" s="335"/>
      <c r="C701" s="335"/>
      <c r="D701" s="335"/>
      <c r="E701" s="335"/>
      <c r="F701" s="335"/>
      <c r="G701" s="335"/>
      <c r="H701" s="335"/>
      <c r="I701" s="335"/>
      <c r="J701" s="335"/>
      <c r="K701" s="335"/>
    </row>
    <row r="702" spans="2:11" ht="30" x14ac:dyDescent="0.25">
      <c r="B702" s="363"/>
      <c r="C702" s="320" t="s">
        <v>0</v>
      </c>
      <c r="D702" s="363" t="s">
        <v>166</v>
      </c>
      <c r="E702" s="363" t="s">
        <v>83</v>
      </c>
      <c r="F702" s="471" t="s">
        <v>1</v>
      </c>
      <c r="G702" s="471"/>
      <c r="H702" s="321" t="s">
        <v>3</v>
      </c>
      <c r="I702" s="320" t="s">
        <v>167</v>
      </c>
      <c r="J702" s="320" t="s">
        <v>168</v>
      </c>
      <c r="K702" s="320" t="s">
        <v>4</v>
      </c>
    </row>
    <row r="703" spans="2:11" ht="38.25" x14ac:dyDescent="0.25">
      <c r="B703" s="364" t="s">
        <v>7</v>
      </c>
      <c r="C703" s="322" t="s">
        <v>1064</v>
      </c>
      <c r="D703" s="364" t="s">
        <v>31</v>
      </c>
      <c r="E703" s="364" t="s">
        <v>1065</v>
      </c>
      <c r="F703" s="468" t="s">
        <v>811</v>
      </c>
      <c r="G703" s="468"/>
      <c r="H703" s="323" t="s">
        <v>32</v>
      </c>
      <c r="I703" s="324">
        <v>1</v>
      </c>
      <c r="J703" s="325">
        <v>6.77</v>
      </c>
      <c r="K703" s="325">
        <v>6.77</v>
      </c>
    </row>
    <row r="704" spans="2:11" ht="38.25" x14ac:dyDescent="0.25">
      <c r="B704" s="362" t="s">
        <v>171</v>
      </c>
      <c r="C704" s="330" t="s">
        <v>1068</v>
      </c>
      <c r="D704" s="362" t="s">
        <v>31</v>
      </c>
      <c r="E704" s="362" t="s">
        <v>1069</v>
      </c>
      <c r="F704" s="470" t="s">
        <v>173</v>
      </c>
      <c r="G704" s="470"/>
      <c r="H704" s="331" t="s">
        <v>22</v>
      </c>
      <c r="I704" s="332">
        <v>3.57E-5</v>
      </c>
      <c r="J704" s="333">
        <v>189785.86</v>
      </c>
      <c r="K704" s="333">
        <v>6.77</v>
      </c>
    </row>
    <row r="705" spans="2:11" x14ac:dyDescent="0.25">
      <c r="B705" s="361"/>
      <c r="C705" s="361"/>
      <c r="D705" s="361"/>
      <c r="E705" s="361"/>
      <c r="F705" s="361"/>
      <c r="G705" s="334"/>
      <c r="H705" s="361"/>
      <c r="I705" s="334"/>
      <c r="J705" s="361"/>
      <c r="K705" s="334"/>
    </row>
    <row r="706" spans="2:11" ht="13.5" thickBot="1" x14ac:dyDescent="0.3">
      <c r="B706" s="361"/>
      <c r="C706" s="361"/>
      <c r="D706" s="361"/>
      <c r="E706" s="361"/>
      <c r="F706" s="361"/>
      <c r="G706" s="334"/>
      <c r="H706" s="361"/>
      <c r="I706" s="464"/>
      <c r="J706" s="464"/>
      <c r="K706" s="334"/>
    </row>
    <row r="707" spans="2:11" ht="13.5" thickTop="1" x14ac:dyDescent="0.25">
      <c r="B707" s="335"/>
      <c r="C707" s="335"/>
      <c r="D707" s="335"/>
      <c r="E707" s="335"/>
      <c r="F707" s="335"/>
      <c r="G707" s="335"/>
      <c r="H707" s="335"/>
      <c r="I707" s="335"/>
      <c r="J707" s="335"/>
      <c r="K707" s="335"/>
    </row>
    <row r="708" spans="2:11" ht="30" x14ac:dyDescent="0.25">
      <c r="B708" s="363"/>
      <c r="C708" s="320" t="s">
        <v>0</v>
      </c>
      <c r="D708" s="363" t="s">
        <v>166</v>
      </c>
      <c r="E708" s="363" t="s">
        <v>83</v>
      </c>
      <c r="F708" s="471" t="s">
        <v>1</v>
      </c>
      <c r="G708" s="471"/>
      <c r="H708" s="321" t="s">
        <v>3</v>
      </c>
      <c r="I708" s="320" t="s">
        <v>167</v>
      </c>
      <c r="J708" s="320" t="s">
        <v>168</v>
      </c>
      <c r="K708" s="320" t="s">
        <v>4</v>
      </c>
    </row>
    <row r="709" spans="2:11" ht="38.25" x14ac:dyDescent="0.25">
      <c r="B709" s="364" t="s">
        <v>7</v>
      </c>
      <c r="C709" s="322" t="s">
        <v>1066</v>
      </c>
      <c r="D709" s="364" t="s">
        <v>31</v>
      </c>
      <c r="E709" s="364" t="s">
        <v>1067</v>
      </c>
      <c r="F709" s="468" t="s">
        <v>811</v>
      </c>
      <c r="G709" s="468"/>
      <c r="H709" s="323" t="s">
        <v>32</v>
      </c>
      <c r="I709" s="324">
        <v>1</v>
      </c>
      <c r="J709" s="325">
        <v>59.14</v>
      </c>
      <c r="K709" s="325">
        <v>59.14</v>
      </c>
    </row>
    <row r="710" spans="2:11" ht="38.25" x14ac:dyDescent="0.25">
      <c r="B710" s="362" t="s">
        <v>171</v>
      </c>
      <c r="C710" s="330" t="s">
        <v>1070</v>
      </c>
      <c r="D710" s="362" t="s">
        <v>31</v>
      </c>
      <c r="E710" s="362" t="s">
        <v>1071</v>
      </c>
      <c r="F710" s="470" t="s">
        <v>174</v>
      </c>
      <c r="G710" s="470"/>
      <c r="H710" s="331" t="s">
        <v>834</v>
      </c>
      <c r="I710" s="332">
        <v>8.39</v>
      </c>
      <c r="J710" s="333">
        <v>7.05</v>
      </c>
      <c r="K710" s="333">
        <v>59.14</v>
      </c>
    </row>
    <row r="711" spans="2:11" x14ac:dyDescent="0.25">
      <c r="B711" s="361"/>
      <c r="C711" s="361"/>
      <c r="D711" s="361"/>
      <c r="E711" s="361"/>
      <c r="F711" s="361"/>
      <c r="G711" s="334"/>
      <c r="H711" s="361"/>
      <c r="I711" s="334"/>
      <c r="J711" s="361"/>
      <c r="K711" s="334"/>
    </row>
    <row r="712" spans="2:11" ht="13.5" thickBot="1" x14ac:dyDescent="0.3">
      <c r="B712" s="361"/>
      <c r="C712" s="361"/>
      <c r="D712" s="361"/>
      <c r="E712" s="361"/>
      <c r="F712" s="361"/>
      <c r="G712" s="334"/>
      <c r="H712" s="361"/>
      <c r="I712" s="464"/>
      <c r="J712" s="464"/>
      <c r="K712" s="334"/>
    </row>
    <row r="713" spans="2:11" ht="13.5" thickTop="1" x14ac:dyDescent="0.25">
      <c r="B713" s="335"/>
      <c r="C713" s="335"/>
      <c r="D713" s="335"/>
      <c r="E713" s="335"/>
      <c r="F713" s="335"/>
      <c r="G713" s="335"/>
      <c r="H713" s="335"/>
      <c r="I713" s="335"/>
      <c r="J713" s="335"/>
      <c r="K713" s="335"/>
    </row>
    <row r="714" spans="2:11" ht="30" x14ac:dyDescent="0.25">
      <c r="B714" s="363"/>
      <c r="C714" s="320" t="s">
        <v>0</v>
      </c>
      <c r="D714" s="363" t="s">
        <v>166</v>
      </c>
      <c r="E714" s="363" t="s">
        <v>83</v>
      </c>
      <c r="F714" s="471" t="s">
        <v>1</v>
      </c>
      <c r="G714" s="471"/>
      <c r="H714" s="321" t="s">
        <v>3</v>
      </c>
      <c r="I714" s="320" t="s">
        <v>167</v>
      </c>
      <c r="J714" s="320" t="s">
        <v>168</v>
      </c>
      <c r="K714" s="320" t="s">
        <v>4</v>
      </c>
    </row>
    <row r="715" spans="2:11" ht="25.5" x14ac:dyDescent="0.25">
      <c r="B715" s="364" t="s">
        <v>7</v>
      </c>
      <c r="C715" s="322" t="s">
        <v>948</v>
      </c>
      <c r="D715" s="364" t="s">
        <v>165</v>
      </c>
      <c r="E715" s="364" t="s">
        <v>949</v>
      </c>
      <c r="F715" s="468" t="s">
        <v>776</v>
      </c>
      <c r="G715" s="468"/>
      <c r="H715" s="323" t="s">
        <v>8</v>
      </c>
      <c r="I715" s="324">
        <v>1</v>
      </c>
      <c r="J715" s="325">
        <v>42.68</v>
      </c>
      <c r="K715" s="325">
        <v>42.68</v>
      </c>
    </row>
    <row r="716" spans="2:11" ht="38.25" x14ac:dyDescent="0.25">
      <c r="B716" s="365" t="s">
        <v>170</v>
      </c>
      <c r="C716" s="326" t="s">
        <v>695</v>
      </c>
      <c r="D716" s="365" t="s">
        <v>165</v>
      </c>
      <c r="E716" s="365" t="s">
        <v>696</v>
      </c>
      <c r="F716" s="469" t="s">
        <v>681</v>
      </c>
      <c r="G716" s="469"/>
      <c r="H716" s="327" t="s">
        <v>682</v>
      </c>
      <c r="I716" s="328">
        <v>0.36</v>
      </c>
      <c r="J716" s="329">
        <v>3.52</v>
      </c>
      <c r="K716" s="329">
        <v>1.26</v>
      </c>
    </row>
    <row r="717" spans="2:11" ht="38.25" x14ac:dyDescent="0.25">
      <c r="B717" s="365" t="s">
        <v>170</v>
      </c>
      <c r="C717" s="326" t="s">
        <v>679</v>
      </c>
      <c r="D717" s="365" t="s">
        <v>165</v>
      </c>
      <c r="E717" s="365" t="s">
        <v>680</v>
      </c>
      <c r="F717" s="469" t="s">
        <v>681</v>
      </c>
      <c r="G717" s="469"/>
      <c r="H717" s="327" t="s">
        <v>682</v>
      </c>
      <c r="I717" s="328">
        <v>1.62</v>
      </c>
      <c r="J717" s="329">
        <v>3.63</v>
      </c>
      <c r="K717" s="329">
        <v>5.88</v>
      </c>
    </row>
    <row r="718" spans="2:11" ht="38.25" x14ac:dyDescent="0.25">
      <c r="B718" s="365" t="s">
        <v>170</v>
      </c>
      <c r="C718" s="326" t="s">
        <v>996</v>
      </c>
      <c r="D718" s="365" t="s">
        <v>165</v>
      </c>
      <c r="E718" s="365" t="s">
        <v>997</v>
      </c>
      <c r="F718" s="469" t="s">
        <v>681</v>
      </c>
      <c r="G718" s="469"/>
      <c r="H718" s="327" t="s">
        <v>682</v>
      </c>
      <c r="I718" s="328">
        <v>0.36</v>
      </c>
      <c r="J718" s="329">
        <v>3.55</v>
      </c>
      <c r="K718" s="329">
        <v>1.27</v>
      </c>
    </row>
    <row r="719" spans="2:11" ht="38.25" x14ac:dyDescent="0.25">
      <c r="B719" s="365" t="s">
        <v>170</v>
      </c>
      <c r="C719" s="326" t="s">
        <v>916</v>
      </c>
      <c r="D719" s="365" t="s">
        <v>165</v>
      </c>
      <c r="E719" s="365" t="s">
        <v>917</v>
      </c>
      <c r="F719" s="469" t="s">
        <v>681</v>
      </c>
      <c r="G719" s="469"/>
      <c r="H719" s="327" t="s">
        <v>682</v>
      </c>
      <c r="I719" s="328">
        <v>0.18</v>
      </c>
      <c r="J719" s="329">
        <v>3.49</v>
      </c>
      <c r="K719" s="329">
        <v>0.62</v>
      </c>
    </row>
    <row r="720" spans="2:11" ht="38.25" x14ac:dyDescent="0.25">
      <c r="B720" s="362" t="s">
        <v>171</v>
      </c>
      <c r="C720" s="330" t="s">
        <v>920</v>
      </c>
      <c r="D720" s="362" t="s">
        <v>31</v>
      </c>
      <c r="E720" s="362" t="s">
        <v>921</v>
      </c>
      <c r="F720" s="470" t="s">
        <v>172</v>
      </c>
      <c r="G720" s="470"/>
      <c r="H720" s="331" t="s">
        <v>32</v>
      </c>
      <c r="I720" s="332">
        <v>0.18</v>
      </c>
      <c r="J720" s="333">
        <v>16.39</v>
      </c>
      <c r="K720" s="333">
        <v>2.95</v>
      </c>
    </row>
    <row r="721" spans="2:11" ht="38.25" x14ac:dyDescent="0.25">
      <c r="B721" s="362" t="s">
        <v>171</v>
      </c>
      <c r="C721" s="330" t="s">
        <v>1052</v>
      </c>
      <c r="D721" s="362" t="s">
        <v>31</v>
      </c>
      <c r="E721" s="362" t="s">
        <v>1053</v>
      </c>
      <c r="F721" s="470" t="s">
        <v>172</v>
      </c>
      <c r="G721" s="470"/>
      <c r="H721" s="331" t="s">
        <v>32</v>
      </c>
      <c r="I721" s="332">
        <v>0.36</v>
      </c>
      <c r="J721" s="333">
        <v>16.39</v>
      </c>
      <c r="K721" s="333">
        <v>5.9</v>
      </c>
    </row>
    <row r="722" spans="2:11" ht="38.25" x14ac:dyDescent="0.25">
      <c r="B722" s="362" t="s">
        <v>171</v>
      </c>
      <c r="C722" s="330" t="s">
        <v>164</v>
      </c>
      <c r="D722" s="362" t="s">
        <v>31</v>
      </c>
      <c r="E722" s="362" t="s">
        <v>697</v>
      </c>
      <c r="F722" s="470" t="s">
        <v>172</v>
      </c>
      <c r="G722" s="470"/>
      <c r="H722" s="331" t="s">
        <v>32</v>
      </c>
      <c r="I722" s="332">
        <v>0.36</v>
      </c>
      <c r="J722" s="333">
        <v>16.39</v>
      </c>
      <c r="K722" s="333">
        <v>5.9</v>
      </c>
    </row>
    <row r="723" spans="2:11" ht="38.25" x14ac:dyDescent="0.25">
      <c r="B723" s="362" t="s">
        <v>171</v>
      </c>
      <c r="C723" s="330" t="s">
        <v>163</v>
      </c>
      <c r="D723" s="362" t="s">
        <v>31</v>
      </c>
      <c r="E723" s="362" t="s">
        <v>47</v>
      </c>
      <c r="F723" s="470" t="s">
        <v>172</v>
      </c>
      <c r="G723" s="470"/>
      <c r="H723" s="331" t="s">
        <v>32</v>
      </c>
      <c r="I723" s="332">
        <v>1.62</v>
      </c>
      <c r="J723" s="333">
        <v>11.67</v>
      </c>
      <c r="K723" s="333">
        <v>18.899999999999999</v>
      </c>
    </row>
    <row r="724" spans="2:11" x14ac:dyDescent="0.25">
      <c r="B724" s="361"/>
      <c r="C724" s="361"/>
      <c r="D724" s="361"/>
      <c r="E724" s="361"/>
      <c r="F724" s="361"/>
      <c r="G724" s="334"/>
      <c r="H724" s="361"/>
      <c r="I724" s="334"/>
      <c r="J724" s="361"/>
      <c r="K724" s="334"/>
    </row>
    <row r="725" spans="2:11" ht="13.5" thickBot="1" x14ac:dyDescent="0.3">
      <c r="B725" s="361"/>
      <c r="C725" s="361"/>
      <c r="D725" s="361"/>
      <c r="E725" s="361"/>
      <c r="F725" s="361"/>
      <c r="G725" s="334"/>
      <c r="H725" s="361"/>
      <c r="I725" s="464"/>
      <c r="J725" s="464"/>
      <c r="K725" s="334"/>
    </row>
    <row r="726" spans="2:11" ht="13.5" thickTop="1" x14ac:dyDescent="0.25">
      <c r="B726" s="335"/>
      <c r="C726" s="335"/>
      <c r="D726" s="335"/>
      <c r="E726" s="335"/>
      <c r="F726" s="335"/>
      <c r="G726" s="335"/>
      <c r="H726" s="335"/>
      <c r="I726" s="335"/>
      <c r="J726" s="335"/>
      <c r="K726" s="335"/>
    </row>
    <row r="727" spans="2:11" ht="30" x14ac:dyDescent="0.25">
      <c r="B727" s="363"/>
      <c r="C727" s="320" t="s">
        <v>0</v>
      </c>
      <c r="D727" s="363" t="s">
        <v>166</v>
      </c>
      <c r="E727" s="363" t="s">
        <v>83</v>
      </c>
      <c r="F727" s="471" t="s">
        <v>1</v>
      </c>
      <c r="G727" s="471"/>
      <c r="H727" s="321" t="s">
        <v>3</v>
      </c>
      <c r="I727" s="320" t="s">
        <v>167</v>
      </c>
      <c r="J727" s="320" t="s">
        <v>168</v>
      </c>
      <c r="K727" s="320" t="s">
        <v>4</v>
      </c>
    </row>
    <row r="728" spans="2:11" ht="25.5" x14ac:dyDescent="0.25">
      <c r="B728" s="364" t="s">
        <v>7</v>
      </c>
      <c r="C728" s="322" t="s">
        <v>1144</v>
      </c>
      <c r="D728" s="364" t="s">
        <v>31</v>
      </c>
      <c r="E728" s="364" t="s">
        <v>1145</v>
      </c>
      <c r="F728" s="468" t="s">
        <v>169</v>
      </c>
      <c r="G728" s="468"/>
      <c r="H728" s="323" t="s">
        <v>32</v>
      </c>
      <c r="I728" s="324">
        <v>1</v>
      </c>
      <c r="J728" s="325">
        <v>18.41</v>
      </c>
      <c r="K728" s="325">
        <v>18.41</v>
      </c>
    </row>
    <row r="729" spans="2:11" ht="38.25" x14ac:dyDescent="0.25">
      <c r="B729" s="365" t="s">
        <v>170</v>
      </c>
      <c r="C729" s="326" t="s">
        <v>1146</v>
      </c>
      <c r="D729" s="365" t="s">
        <v>31</v>
      </c>
      <c r="E729" s="365" t="s">
        <v>1147</v>
      </c>
      <c r="F729" s="469" t="s">
        <v>169</v>
      </c>
      <c r="G729" s="469"/>
      <c r="H729" s="327" t="s">
        <v>32</v>
      </c>
      <c r="I729" s="328">
        <v>1</v>
      </c>
      <c r="J729" s="329">
        <v>0.09</v>
      </c>
      <c r="K729" s="329">
        <v>0.09</v>
      </c>
    </row>
    <row r="730" spans="2:11" ht="38.25" x14ac:dyDescent="0.25">
      <c r="B730" s="362" t="s">
        <v>171</v>
      </c>
      <c r="C730" s="330" t="s">
        <v>885</v>
      </c>
      <c r="D730" s="362" t="s">
        <v>31</v>
      </c>
      <c r="E730" s="362" t="s">
        <v>886</v>
      </c>
      <c r="F730" s="470" t="s">
        <v>857</v>
      </c>
      <c r="G730" s="470"/>
      <c r="H730" s="331" t="s">
        <v>32</v>
      </c>
      <c r="I730" s="332">
        <v>1</v>
      </c>
      <c r="J730" s="333">
        <v>2.29</v>
      </c>
      <c r="K730" s="333">
        <v>2.29</v>
      </c>
    </row>
    <row r="731" spans="2:11" ht="38.25" x14ac:dyDescent="0.25">
      <c r="B731" s="362" t="s">
        <v>171</v>
      </c>
      <c r="C731" s="330" t="s">
        <v>1150</v>
      </c>
      <c r="D731" s="362" t="s">
        <v>31</v>
      </c>
      <c r="E731" s="362" t="s">
        <v>1151</v>
      </c>
      <c r="F731" s="470" t="s">
        <v>173</v>
      </c>
      <c r="G731" s="470"/>
      <c r="H731" s="331" t="s">
        <v>32</v>
      </c>
      <c r="I731" s="332">
        <v>1</v>
      </c>
      <c r="J731" s="333">
        <v>0.76</v>
      </c>
      <c r="K731" s="333">
        <v>0.76</v>
      </c>
    </row>
    <row r="732" spans="2:11" ht="38.25" x14ac:dyDescent="0.25">
      <c r="B732" s="362" t="s">
        <v>171</v>
      </c>
      <c r="C732" s="330" t="s">
        <v>855</v>
      </c>
      <c r="D732" s="362" t="s">
        <v>31</v>
      </c>
      <c r="E732" s="362" t="s">
        <v>856</v>
      </c>
      <c r="F732" s="470" t="s">
        <v>857</v>
      </c>
      <c r="G732" s="470"/>
      <c r="H732" s="331" t="s">
        <v>32</v>
      </c>
      <c r="I732" s="332">
        <v>1</v>
      </c>
      <c r="J732" s="333">
        <v>0.81</v>
      </c>
      <c r="K732" s="333">
        <v>0.81</v>
      </c>
    </row>
    <row r="733" spans="2:11" ht="38.25" x14ac:dyDescent="0.25">
      <c r="B733" s="362" t="s">
        <v>171</v>
      </c>
      <c r="C733" s="330" t="s">
        <v>1152</v>
      </c>
      <c r="D733" s="362" t="s">
        <v>31</v>
      </c>
      <c r="E733" s="362" t="s">
        <v>1153</v>
      </c>
      <c r="F733" s="470" t="s">
        <v>173</v>
      </c>
      <c r="G733" s="470"/>
      <c r="H733" s="331" t="s">
        <v>32</v>
      </c>
      <c r="I733" s="332">
        <v>1</v>
      </c>
      <c r="J733" s="333">
        <v>0.01</v>
      </c>
      <c r="K733" s="333">
        <v>0.01</v>
      </c>
    </row>
    <row r="734" spans="2:11" ht="38.25" x14ac:dyDescent="0.25">
      <c r="B734" s="362" t="s">
        <v>171</v>
      </c>
      <c r="C734" s="330" t="s">
        <v>1148</v>
      </c>
      <c r="D734" s="362" t="s">
        <v>31</v>
      </c>
      <c r="E734" s="362" t="s">
        <v>1149</v>
      </c>
      <c r="F734" s="470" t="s">
        <v>172</v>
      </c>
      <c r="G734" s="470"/>
      <c r="H734" s="331" t="s">
        <v>32</v>
      </c>
      <c r="I734" s="332">
        <v>1</v>
      </c>
      <c r="J734" s="333">
        <v>13.7</v>
      </c>
      <c r="K734" s="333">
        <v>13.7</v>
      </c>
    </row>
    <row r="735" spans="2:11" ht="38.25" x14ac:dyDescent="0.25">
      <c r="B735" s="362" t="s">
        <v>171</v>
      </c>
      <c r="C735" s="330" t="s">
        <v>860</v>
      </c>
      <c r="D735" s="362" t="s">
        <v>31</v>
      </c>
      <c r="E735" s="362" t="s">
        <v>861</v>
      </c>
      <c r="F735" s="470" t="s">
        <v>862</v>
      </c>
      <c r="G735" s="470"/>
      <c r="H735" s="331" t="s">
        <v>32</v>
      </c>
      <c r="I735" s="332">
        <v>1</v>
      </c>
      <c r="J735" s="333">
        <v>0.06</v>
      </c>
      <c r="K735" s="333">
        <v>0.06</v>
      </c>
    </row>
    <row r="736" spans="2:11" ht="38.25" x14ac:dyDescent="0.25">
      <c r="B736" s="362" t="s">
        <v>171</v>
      </c>
      <c r="C736" s="330" t="s">
        <v>891</v>
      </c>
      <c r="D736" s="362" t="s">
        <v>31</v>
      </c>
      <c r="E736" s="362" t="s">
        <v>892</v>
      </c>
      <c r="F736" s="470" t="s">
        <v>876</v>
      </c>
      <c r="G736" s="470"/>
      <c r="H736" s="331" t="s">
        <v>32</v>
      </c>
      <c r="I736" s="332">
        <v>1</v>
      </c>
      <c r="J736" s="333">
        <v>0.69</v>
      </c>
      <c r="K736" s="333">
        <v>0.69</v>
      </c>
    </row>
    <row r="737" spans="2:11" x14ac:dyDescent="0.25">
      <c r="B737" s="361"/>
      <c r="C737" s="361"/>
      <c r="D737" s="361"/>
      <c r="E737" s="361"/>
      <c r="F737" s="361"/>
      <c r="G737" s="334"/>
      <c r="H737" s="361"/>
      <c r="I737" s="334"/>
      <c r="J737" s="361"/>
      <c r="K737" s="334"/>
    </row>
    <row r="738" spans="2:11" ht="13.5" thickBot="1" x14ac:dyDescent="0.3">
      <c r="B738" s="361"/>
      <c r="C738" s="361"/>
      <c r="D738" s="361"/>
      <c r="E738" s="361"/>
      <c r="F738" s="361"/>
      <c r="G738" s="334"/>
      <c r="H738" s="361"/>
      <c r="I738" s="464"/>
      <c r="J738" s="464"/>
      <c r="K738" s="334"/>
    </row>
    <row r="739" spans="2:11" ht="13.5" thickTop="1" x14ac:dyDescent="0.25">
      <c r="B739" s="335"/>
      <c r="C739" s="335"/>
      <c r="D739" s="335"/>
      <c r="E739" s="335"/>
      <c r="F739" s="335"/>
      <c r="G739" s="335"/>
      <c r="H739" s="335"/>
      <c r="I739" s="335"/>
      <c r="J739" s="335"/>
      <c r="K739" s="335"/>
    </row>
    <row r="740" spans="2:11" ht="30" x14ac:dyDescent="0.25">
      <c r="B740" s="363"/>
      <c r="C740" s="320" t="s">
        <v>0</v>
      </c>
      <c r="D740" s="363" t="s">
        <v>166</v>
      </c>
      <c r="E740" s="363" t="s">
        <v>83</v>
      </c>
      <c r="F740" s="471" t="s">
        <v>1</v>
      </c>
      <c r="G740" s="471"/>
      <c r="H740" s="321" t="s">
        <v>3</v>
      </c>
      <c r="I740" s="320" t="s">
        <v>167</v>
      </c>
      <c r="J740" s="320" t="s">
        <v>168</v>
      </c>
      <c r="K740" s="320" t="s">
        <v>4</v>
      </c>
    </row>
    <row r="741" spans="2:11" ht="25.5" x14ac:dyDescent="0.25">
      <c r="B741" s="364" t="s">
        <v>7</v>
      </c>
      <c r="C741" s="322" t="s">
        <v>176</v>
      </c>
      <c r="D741" s="364" t="s">
        <v>31</v>
      </c>
      <c r="E741" s="364" t="s">
        <v>49</v>
      </c>
      <c r="F741" s="468" t="s">
        <v>169</v>
      </c>
      <c r="G741" s="468"/>
      <c r="H741" s="323" t="s">
        <v>32</v>
      </c>
      <c r="I741" s="324">
        <v>1</v>
      </c>
      <c r="J741" s="325">
        <v>22.35</v>
      </c>
      <c r="K741" s="325">
        <v>22.35</v>
      </c>
    </row>
    <row r="742" spans="2:11" ht="38.25" x14ac:dyDescent="0.25">
      <c r="B742" s="365" t="s">
        <v>170</v>
      </c>
      <c r="C742" s="326" t="s">
        <v>930</v>
      </c>
      <c r="D742" s="365" t="s">
        <v>31</v>
      </c>
      <c r="E742" s="365" t="s">
        <v>931</v>
      </c>
      <c r="F742" s="469" t="s">
        <v>169</v>
      </c>
      <c r="G742" s="469"/>
      <c r="H742" s="327" t="s">
        <v>32</v>
      </c>
      <c r="I742" s="328">
        <v>1</v>
      </c>
      <c r="J742" s="329">
        <v>0.28000000000000003</v>
      </c>
      <c r="K742" s="329">
        <v>0.28000000000000003</v>
      </c>
    </row>
    <row r="743" spans="2:11" ht="38.25" x14ac:dyDescent="0.25">
      <c r="B743" s="362" t="s">
        <v>171</v>
      </c>
      <c r="C743" s="330" t="s">
        <v>885</v>
      </c>
      <c r="D743" s="362" t="s">
        <v>31</v>
      </c>
      <c r="E743" s="362" t="s">
        <v>886</v>
      </c>
      <c r="F743" s="470" t="s">
        <v>857</v>
      </c>
      <c r="G743" s="470"/>
      <c r="H743" s="331" t="s">
        <v>32</v>
      </c>
      <c r="I743" s="332">
        <v>1</v>
      </c>
      <c r="J743" s="333">
        <v>2.29</v>
      </c>
      <c r="K743" s="333">
        <v>2.29</v>
      </c>
    </row>
    <row r="744" spans="2:11" ht="38.25" x14ac:dyDescent="0.25">
      <c r="B744" s="362" t="s">
        <v>171</v>
      </c>
      <c r="C744" s="330" t="s">
        <v>904</v>
      </c>
      <c r="D744" s="362" t="s">
        <v>31</v>
      </c>
      <c r="E744" s="362" t="s">
        <v>905</v>
      </c>
      <c r="F744" s="470" t="s">
        <v>173</v>
      </c>
      <c r="G744" s="470"/>
      <c r="H744" s="331" t="s">
        <v>32</v>
      </c>
      <c r="I744" s="332">
        <v>1</v>
      </c>
      <c r="J744" s="333">
        <v>1.0900000000000001</v>
      </c>
      <c r="K744" s="333">
        <v>1.0900000000000001</v>
      </c>
    </row>
    <row r="745" spans="2:11" ht="38.25" x14ac:dyDescent="0.25">
      <c r="B745" s="362" t="s">
        <v>171</v>
      </c>
      <c r="C745" s="330" t="s">
        <v>855</v>
      </c>
      <c r="D745" s="362" t="s">
        <v>31</v>
      </c>
      <c r="E745" s="362" t="s">
        <v>856</v>
      </c>
      <c r="F745" s="470" t="s">
        <v>857</v>
      </c>
      <c r="G745" s="470"/>
      <c r="H745" s="331" t="s">
        <v>32</v>
      </c>
      <c r="I745" s="332">
        <v>1</v>
      </c>
      <c r="J745" s="333">
        <v>0.81</v>
      </c>
      <c r="K745" s="333">
        <v>0.81</v>
      </c>
    </row>
    <row r="746" spans="2:11" ht="38.25" x14ac:dyDescent="0.25">
      <c r="B746" s="362" t="s">
        <v>171</v>
      </c>
      <c r="C746" s="330" t="s">
        <v>906</v>
      </c>
      <c r="D746" s="362" t="s">
        <v>31</v>
      </c>
      <c r="E746" s="362" t="s">
        <v>907</v>
      </c>
      <c r="F746" s="470" t="s">
        <v>173</v>
      </c>
      <c r="G746" s="470"/>
      <c r="H746" s="331" t="s">
        <v>32</v>
      </c>
      <c r="I746" s="332">
        <v>1</v>
      </c>
      <c r="J746" s="333">
        <v>0.74</v>
      </c>
      <c r="K746" s="333">
        <v>0.74</v>
      </c>
    </row>
    <row r="747" spans="2:11" ht="38.25" x14ac:dyDescent="0.25">
      <c r="B747" s="362" t="s">
        <v>171</v>
      </c>
      <c r="C747" s="330" t="s">
        <v>164</v>
      </c>
      <c r="D747" s="362" t="s">
        <v>31</v>
      </c>
      <c r="E747" s="362" t="s">
        <v>697</v>
      </c>
      <c r="F747" s="470" t="s">
        <v>172</v>
      </c>
      <c r="G747" s="470"/>
      <c r="H747" s="331" t="s">
        <v>32</v>
      </c>
      <c r="I747" s="332">
        <v>1</v>
      </c>
      <c r="J747" s="333">
        <v>16.39</v>
      </c>
      <c r="K747" s="333">
        <v>16.39</v>
      </c>
    </row>
    <row r="748" spans="2:11" ht="38.25" x14ac:dyDescent="0.25">
      <c r="B748" s="362" t="s">
        <v>171</v>
      </c>
      <c r="C748" s="330" t="s">
        <v>860</v>
      </c>
      <c r="D748" s="362" t="s">
        <v>31</v>
      </c>
      <c r="E748" s="362" t="s">
        <v>861</v>
      </c>
      <c r="F748" s="470" t="s">
        <v>862</v>
      </c>
      <c r="G748" s="470"/>
      <c r="H748" s="331" t="s">
        <v>32</v>
      </c>
      <c r="I748" s="332">
        <v>1</v>
      </c>
      <c r="J748" s="333">
        <v>0.06</v>
      </c>
      <c r="K748" s="333">
        <v>0.06</v>
      </c>
    </row>
    <row r="749" spans="2:11" ht="38.25" x14ac:dyDescent="0.25">
      <c r="B749" s="362" t="s">
        <v>171</v>
      </c>
      <c r="C749" s="330" t="s">
        <v>891</v>
      </c>
      <c r="D749" s="362" t="s">
        <v>31</v>
      </c>
      <c r="E749" s="362" t="s">
        <v>892</v>
      </c>
      <c r="F749" s="470" t="s">
        <v>876</v>
      </c>
      <c r="G749" s="470"/>
      <c r="H749" s="331" t="s">
        <v>32</v>
      </c>
      <c r="I749" s="332">
        <v>1</v>
      </c>
      <c r="J749" s="333">
        <v>0.69</v>
      </c>
      <c r="K749" s="333">
        <v>0.69</v>
      </c>
    </row>
    <row r="750" spans="2:11" x14ac:dyDescent="0.25">
      <c r="B750" s="361"/>
      <c r="C750" s="361"/>
      <c r="D750" s="361"/>
      <c r="E750" s="361"/>
      <c r="F750" s="361"/>
      <c r="G750" s="334"/>
      <c r="H750" s="361"/>
      <c r="I750" s="334"/>
      <c r="J750" s="361"/>
      <c r="K750" s="334"/>
    </row>
    <row r="751" spans="2:11" ht="13.5" thickBot="1" x14ac:dyDescent="0.3">
      <c r="B751" s="361"/>
      <c r="C751" s="361"/>
      <c r="D751" s="361"/>
      <c r="E751" s="361"/>
      <c r="F751" s="361"/>
      <c r="G751" s="334"/>
      <c r="H751" s="361"/>
      <c r="I751" s="464"/>
      <c r="J751" s="464"/>
      <c r="K751" s="334"/>
    </row>
    <row r="752" spans="2:11" ht="13.5" thickTop="1" x14ac:dyDescent="0.25">
      <c r="B752" s="335"/>
      <c r="C752" s="335"/>
      <c r="D752" s="335"/>
      <c r="E752" s="335"/>
      <c r="F752" s="335"/>
      <c r="G752" s="335"/>
      <c r="H752" s="335"/>
      <c r="I752" s="335"/>
      <c r="J752" s="335"/>
      <c r="K752" s="335"/>
    </row>
    <row r="753" spans="2:11" ht="30" x14ac:dyDescent="0.25">
      <c r="B753" s="363"/>
      <c r="C753" s="320" t="s">
        <v>0</v>
      </c>
      <c r="D753" s="363" t="s">
        <v>166</v>
      </c>
      <c r="E753" s="363" t="s">
        <v>83</v>
      </c>
      <c r="F753" s="471" t="s">
        <v>1</v>
      </c>
      <c r="G753" s="471"/>
      <c r="H753" s="321" t="s">
        <v>3</v>
      </c>
      <c r="I753" s="320" t="s">
        <v>167</v>
      </c>
      <c r="J753" s="320" t="s">
        <v>168</v>
      </c>
      <c r="K753" s="320" t="s">
        <v>4</v>
      </c>
    </row>
    <row r="754" spans="2:11" ht="25.5" x14ac:dyDescent="0.25">
      <c r="B754" s="364" t="s">
        <v>7</v>
      </c>
      <c r="C754" s="322" t="s">
        <v>820</v>
      </c>
      <c r="D754" s="364" t="s">
        <v>31</v>
      </c>
      <c r="E754" s="364" t="s">
        <v>821</v>
      </c>
      <c r="F754" s="468" t="s">
        <v>169</v>
      </c>
      <c r="G754" s="468"/>
      <c r="H754" s="323" t="s">
        <v>32</v>
      </c>
      <c r="I754" s="324">
        <v>1</v>
      </c>
      <c r="J754" s="325">
        <v>23.41</v>
      </c>
      <c r="K754" s="325">
        <v>23.41</v>
      </c>
    </row>
    <row r="755" spans="2:11" ht="38.25" x14ac:dyDescent="0.25">
      <c r="B755" s="365" t="s">
        <v>170</v>
      </c>
      <c r="C755" s="326" t="s">
        <v>932</v>
      </c>
      <c r="D755" s="365" t="s">
        <v>31</v>
      </c>
      <c r="E755" s="365" t="s">
        <v>933</v>
      </c>
      <c r="F755" s="469" t="s">
        <v>169</v>
      </c>
      <c r="G755" s="469"/>
      <c r="H755" s="327" t="s">
        <v>32</v>
      </c>
      <c r="I755" s="328">
        <v>1</v>
      </c>
      <c r="J755" s="329">
        <v>0.19</v>
      </c>
      <c r="K755" s="329">
        <v>0.19</v>
      </c>
    </row>
    <row r="756" spans="2:11" ht="38.25" x14ac:dyDescent="0.25">
      <c r="B756" s="362" t="s">
        <v>171</v>
      </c>
      <c r="C756" s="330" t="s">
        <v>885</v>
      </c>
      <c r="D756" s="362" t="s">
        <v>31</v>
      </c>
      <c r="E756" s="362" t="s">
        <v>886</v>
      </c>
      <c r="F756" s="470" t="s">
        <v>857</v>
      </c>
      <c r="G756" s="470"/>
      <c r="H756" s="331" t="s">
        <v>32</v>
      </c>
      <c r="I756" s="332">
        <v>1</v>
      </c>
      <c r="J756" s="333">
        <v>2.29</v>
      </c>
      <c r="K756" s="333">
        <v>2.29</v>
      </c>
    </row>
    <row r="757" spans="2:11" ht="38.25" x14ac:dyDescent="0.25">
      <c r="B757" s="362" t="s">
        <v>171</v>
      </c>
      <c r="C757" s="330" t="s">
        <v>1072</v>
      </c>
      <c r="D757" s="362" t="s">
        <v>31</v>
      </c>
      <c r="E757" s="362" t="s">
        <v>1073</v>
      </c>
      <c r="F757" s="470" t="s">
        <v>173</v>
      </c>
      <c r="G757" s="470"/>
      <c r="H757" s="331" t="s">
        <v>32</v>
      </c>
      <c r="I757" s="332">
        <v>1</v>
      </c>
      <c r="J757" s="333">
        <v>1.5</v>
      </c>
      <c r="K757" s="333">
        <v>1.5</v>
      </c>
    </row>
    <row r="758" spans="2:11" ht="38.25" x14ac:dyDescent="0.25">
      <c r="B758" s="362" t="s">
        <v>171</v>
      </c>
      <c r="C758" s="330" t="s">
        <v>855</v>
      </c>
      <c r="D758" s="362" t="s">
        <v>31</v>
      </c>
      <c r="E758" s="362" t="s">
        <v>856</v>
      </c>
      <c r="F758" s="470" t="s">
        <v>857</v>
      </c>
      <c r="G758" s="470"/>
      <c r="H758" s="331" t="s">
        <v>32</v>
      </c>
      <c r="I758" s="332">
        <v>1</v>
      </c>
      <c r="J758" s="333">
        <v>0.81</v>
      </c>
      <c r="K758" s="333">
        <v>0.81</v>
      </c>
    </row>
    <row r="759" spans="2:11" ht="38.25" x14ac:dyDescent="0.25">
      <c r="B759" s="362" t="s">
        <v>171</v>
      </c>
      <c r="C759" s="330" t="s">
        <v>1074</v>
      </c>
      <c r="D759" s="362" t="s">
        <v>31</v>
      </c>
      <c r="E759" s="362" t="s">
        <v>1075</v>
      </c>
      <c r="F759" s="470" t="s">
        <v>173</v>
      </c>
      <c r="G759" s="470"/>
      <c r="H759" s="331" t="s">
        <v>32</v>
      </c>
      <c r="I759" s="332">
        <v>1</v>
      </c>
      <c r="J759" s="333">
        <v>1.48</v>
      </c>
      <c r="K759" s="333">
        <v>1.48</v>
      </c>
    </row>
    <row r="760" spans="2:11" ht="38.25" x14ac:dyDescent="0.25">
      <c r="B760" s="362" t="s">
        <v>171</v>
      </c>
      <c r="C760" s="330" t="s">
        <v>934</v>
      </c>
      <c r="D760" s="362" t="s">
        <v>31</v>
      </c>
      <c r="E760" s="362" t="s">
        <v>935</v>
      </c>
      <c r="F760" s="470" t="s">
        <v>172</v>
      </c>
      <c r="G760" s="470"/>
      <c r="H760" s="331" t="s">
        <v>32</v>
      </c>
      <c r="I760" s="332">
        <v>1</v>
      </c>
      <c r="J760" s="333">
        <v>16.39</v>
      </c>
      <c r="K760" s="333">
        <v>16.39</v>
      </c>
    </row>
    <row r="761" spans="2:11" ht="38.25" x14ac:dyDescent="0.25">
      <c r="B761" s="362" t="s">
        <v>171</v>
      </c>
      <c r="C761" s="330" t="s">
        <v>860</v>
      </c>
      <c r="D761" s="362" t="s">
        <v>31</v>
      </c>
      <c r="E761" s="362" t="s">
        <v>861</v>
      </c>
      <c r="F761" s="470" t="s">
        <v>862</v>
      </c>
      <c r="G761" s="470"/>
      <c r="H761" s="331" t="s">
        <v>32</v>
      </c>
      <c r="I761" s="332">
        <v>1</v>
      </c>
      <c r="J761" s="333">
        <v>0.06</v>
      </c>
      <c r="K761" s="333">
        <v>0.06</v>
      </c>
    </row>
    <row r="762" spans="2:11" ht="38.25" x14ac:dyDescent="0.25">
      <c r="B762" s="362" t="s">
        <v>171</v>
      </c>
      <c r="C762" s="330" t="s">
        <v>891</v>
      </c>
      <c r="D762" s="362" t="s">
        <v>31</v>
      </c>
      <c r="E762" s="362" t="s">
        <v>892</v>
      </c>
      <c r="F762" s="470" t="s">
        <v>876</v>
      </c>
      <c r="G762" s="470"/>
      <c r="H762" s="331" t="s">
        <v>32</v>
      </c>
      <c r="I762" s="332">
        <v>1</v>
      </c>
      <c r="J762" s="333">
        <v>0.69</v>
      </c>
      <c r="K762" s="333">
        <v>0.69</v>
      </c>
    </row>
    <row r="763" spans="2:11" x14ac:dyDescent="0.25">
      <c r="B763" s="361"/>
      <c r="C763" s="361"/>
      <c r="D763" s="361"/>
      <c r="E763" s="361"/>
      <c r="F763" s="361"/>
      <c r="G763" s="334"/>
      <c r="H763" s="361"/>
      <c r="I763" s="334"/>
      <c r="J763" s="361"/>
      <c r="K763" s="334"/>
    </row>
    <row r="764" spans="2:11" ht="13.5" thickBot="1" x14ac:dyDescent="0.3">
      <c r="B764" s="361"/>
      <c r="C764" s="361"/>
      <c r="D764" s="361"/>
      <c r="E764" s="361"/>
      <c r="F764" s="361"/>
      <c r="G764" s="334"/>
      <c r="H764" s="361"/>
      <c r="I764" s="464"/>
      <c r="J764" s="464"/>
      <c r="K764" s="334"/>
    </row>
    <row r="765" spans="2:11" ht="13.5" thickTop="1" x14ac:dyDescent="0.25">
      <c r="B765" s="335"/>
      <c r="C765" s="335"/>
      <c r="D765" s="335"/>
      <c r="E765" s="335"/>
      <c r="F765" s="335"/>
      <c r="G765" s="335"/>
      <c r="H765" s="335"/>
      <c r="I765" s="335"/>
      <c r="J765" s="335"/>
      <c r="K765" s="335"/>
    </row>
    <row r="766" spans="2:11" ht="30" x14ac:dyDescent="0.25">
      <c r="B766" s="363"/>
      <c r="C766" s="320" t="s">
        <v>0</v>
      </c>
      <c r="D766" s="363" t="s">
        <v>166</v>
      </c>
      <c r="E766" s="363" t="s">
        <v>83</v>
      </c>
      <c r="F766" s="471" t="s">
        <v>1</v>
      </c>
      <c r="G766" s="471"/>
      <c r="H766" s="321" t="s">
        <v>3</v>
      </c>
      <c r="I766" s="320" t="s">
        <v>167</v>
      </c>
      <c r="J766" s="320" t="s">
        <v>168</v>
      </c>
      <c r="K766" s="320" t="s">
        <v>4</v>
      </c>
    </row>
    <row r="767" spans="2:11" ht="25.5" x14ac:dyDescent="0.25">
      <c r="B767" s="364" t="s">
        <v>7</v>
      </c>
      <c r="C767" s="322" t="s">
        <v>787</v>
      </c>
      <c r="D767" s="364" t="s">
        <v>165</v>
      </c>
      <c r="E767" s="364" t="s">
        <v>788</v>
      </c>
      <c r="F767" s="468" t="s">
        <v>789</v>
      </c>
      <c r="G767" s="468"/>
      <c r="H767" s="323" t="s">
        <v>2</v>
      </c>
      <c r="I767" s="324">
        <v>1</v>
      </c>
      <c r="J767" s="325">
        <v>30.07</v>
      </c>
      <c r="K767" s="325">
        <v>30.07</v>
      </c>
    </row>
    <row r="768" spans="2:11" ht="38.25" x14ac:dyDescent="0.25">
      <c r="B768" s="365" t="s">
        <v>170</v>
      </c>
      <c r="C768" s="326" t="s">
        <v>908</v>
      </c>
      <c r="D768" s="365" t="s">
        <v>165</v>
      </c>
      <c r="E768" s="365" t="s">
        <v>909</v>
      </c>
      <c r="F768" s="469" t="s">
        <v>694</v>
      </c>
      <c r="G768" s="469"/>
      <c r="H768" s="327" t="s">
        <v>8</v>
      </c>
      <c r="I768" s="328">
        <v>0.02</v>
      </c>
      <c r="J768" s="329">
        <v>448.43</v>
      </c>
      <c r="K768" s="329">
        <v>8.9600000000000009</v>
      </c>
    </row>
    <row r="769" spans="2:11" ht="38.25" x14ac:dyDescent="0.25">
      <c r="B769" s="365" t="s">
        <v>170</v>
      </c>
      <c r="C769" s="326" t="s">
        <v>695</v>
      </c>
      <c r="D769" s="365" t="s">
        <v>165</v>
      </c>
      <c r="E769" s="365" t="s">
        <v>696</v>
      </c>
      <c r="F769" s="469" t="s">
        <v>681</v>
      </c>
      <c r="G769" s="469"/>
      <c r="H769" s="327" t="s">
        <v>682</v>
      </c>
      <c r="I769" s="328">
        <v>0.6</v>
      </c>
      <c r="J769" s="329">
        <v>3.52</v>
      </c>
      <c r="K769" s="329">
        <v>2.11</v>
      </c>
    </row>
    <row r="770" spans="2:11" ht="38.25" x14ac:dyDescent="0.25">
      <c r="B770" s="365" t="s">
        <v>170</v>
      </c>
      <c r="C770" s="326" t="s">
        <v>679</v>
      </c>
      <c r="D770" s="365" t="s">
        <v>165</v>
      </c>
      <c r="E770" s="365" t="s">
        <v>680</v>
      </c>
      <c r="F770" s="469" t="s">
        <v>681</v>
      </c>
      <c r="G770" s="469"/>
      <c r="H770" s="327" t="s">
        <v>682</v>
      </c>
      <c r="I770" s="328">
        <v>0.6</v>
      </c>
      <c r="J770" s="329">
        <v>3.63</v>
      </c>
      <c r="K770" s="329">
        <v>2.17</v>
      </c>
    </row>
    <row r="771" spans="2:11" ht="38.25" x14ac:dyDescent="0.25">
      <c r="B771" s="362" t="s">
        <v>171</v>
      </c>
      <c r="C771" s="330" t="s">
        <v>164</v>
      </c>
      <c r="D771" s="362" t="s">
        <v>31</v>
      </c>
      <c r="E771" s="362" t="s">
        <v>697</v>
      </c>
      <c r="F771" s="470" t="s">
        <v>172</v>
      </c>
      <c r="G771" s="470"/>
      <c r="H771" s="331" t="s">
        <v>32</v>
      </c>
      <c r="I771" s="332">
        <v>0.6</v>
      </c>
      <c r="J771" s="333">
        <v>16.39</v>
      </c>
      <c r="K771" s="333">
        <v>9.83</v>
      </c>
    </row>
    <row r="772" spans="2:11" ht="38.25" x14ac:dyDescent="0.25">
      <c r="B772" s="362" t="s">
        <v>171</v>
      </c>
      <c r="C772" s="330" t="s">
        <v>163</v>
      </c>
      <c r="D772" s="362" t="s">
        <v>31</v>
      </c>
      <c r="E772" s="362" t="s">
        <v>47</v>
      </c>
      <c r="F772" s="470" t="s">
        <v>172</v>
      </c>
      <c r="G772" s="470"/>
      <c r="H772" s="331" t="s">
        <v>32</v>
      </c>
      <c r="I772" s="332">
        <v>0.6</v>
      </c>
      <c r="J772" s="333">
        <v>11.67</v>
      </c>
      <c r="K772" s="333">
        <v>7</v>
      </c>
    </row>
    <row r="773" spans="2:11" x14ac:dyDescent="0.25">
      <c r="B773" s="361"/>
      <c r="C773" s="361"/>
      <c r="D773" s="361"/>
      <c r="E773" s="361"/>
      <c r="F773" s="361"/>
      <c r="G773" s="334"/>
      <c r="H773" s="361"/>
      <c r="I773" s="334"/>
      <c r="J773" s="361"/>
      <c r="K773" s="334"/>
    </row>
    <row r="774" spans="2:11" ht="13.5" thickBot="1" x14ac:dyDescent="0.3">
      <c r="B774" s="361"/>
      <c r="C774" s="361"/>
      <c r="D774" s="361"/>
      <c r="E774" s="361"/>
      <c r="F774" s="361"/>
      <c r="G774" s="334"/>
      <c r="H774" s="361"/>
      <c r="I774" s="464"/>
      <c r="J774" s="464"/>
      <c r="K774" s="334"/>
    </row>
    <row r="775" spans="2:11" ht="13.5" thickTop="1" x14ac:dyDescent="0.25">
      <c r="B775" s="335"/>
      <c r="C775" s="335"/>
      <c r="D775" s="335"/>
      <c r="E775" s="335"/>
      <c r="F775" s="335"/>
      <c r="G775" s="335"/>
      <c r="H775" s="335"/>
      <c r="I775" s="335"/>
      <c r="J775" s="335"/>
      <c r="K775" s="335"/>
    </row>
    <row r="776" spans="2:11" ht="30" x14ac:dyDescent="0.25">
      <c r="B776" s="363"/>
      <c r="C776" s="320" t="s">
        <v>0</v>
      </c>
      <c r="D776" s="363" t="s">
        <v>166</v>
      </c>
      <c r="E776" s="363" t="s">
        <v>83</v>
      </c>
      <c r="F776" s="471" t="s">
        <v>1</v>
      </c>
      <c r="G776" s="471"/>
      <c r="H776" s="321" t="s">
        <v>3</v>
      </c>
      <c r="I776" s="320" t="s">
        <v>167</v>
      </c>
      <c r="J776" s="320" t="s">
        <v>168</v>
      </c>
      <c r="K776" s="320" t="s">
        <v>4</v>
      </c>
    </row>
    <row r="777" spans="2:11" ht="25.5" x14ac:dyDescent="0.25">
      <c r="B777" s="364" t="s">
        <v>7</v>
      </c>
      <c r="C777" s="322" t="s">
        <v>822</v>
      </c>
      <c r="D777" s="364" t="s">
        <v>31</v>
      </c>
      <c r="E777" s="364" t="s">
        <v>823</v>
      </c>
      <c r="F777" s="468" t="s">
        <v>169</v>
      </c>
      <c r="G777" s="468"/>
      <c r="H777" s="323" t="s">
        <v>32</v>
      </c>
      <c r="I777" s="324">
        <v>1</v>
      </c>
      <c r="J777" s="325">
        <v>22.22</v>
      </c>
      <c r="K777" s="325">
        <v>22.22</v>
      </c>
    </row>
    <row r="778" spans="2:11" ht="38.25" x14ac:dyDescent="0.25">
      <c r="B778" s="365" t="s">
        <v>170</v>
      </c>
      <c r="C778" s="326" t="s">
        <v>936</v>
      </c>
      <c r="D778" s="365" t="s">
        <v>31</v>
      </c>
      <c r="E778" s="365" t="s">
        <v>937</v>
      </c>
      <c r="F778" s="469" t="s">
        <v>169</v>
      </c>
      <c r="G778" s="469"/>
      <c r="H778" s="327" t="s">
        <v>32</v>
      </c>
      <c r="I778" s="328">
        <v>1</v>
      </c>
      <c r="J778" s="329">
        <v>0.15</v>
      </c>
      <c r="K778" s="329">
        <v>0.15</v>
      </c>
    </row>
    <row r="779" spans="2:11" ht="38.25" x14ac:dyDescent="0.25">
      <c r="B779" s="362" t="s">
        <v>171</v>
      </c>
      <c r="C779" s="330" t="s">
        <v>885</v>
      </c>
      <c r="D779" s="362" t="s">
        <v>31</v>
      </c>
      <c r="E779" s="362" t="s">
        <v>886</v>
      </c>
      <c r="F779" s="470" t="s">
        <v>857</v>
      </c>
      <c r="G779" s="470"/>
      <c r="H779" s="331" t="s">
        <v>32</v>
      </c>
      <c r="I779" s="332">
        <v>1</v>
      </c>
      <c r="J779" s="333">
        <v>2.29</v>
      </c>
      <c r="K779" s="333">
        <v>2.29</v>
      </c>
    </row>
    <row r="780" spans="2:11" ht="38.25" x14ac:dyDescent="0.25">
      <c r="B780" s="362" t="s">
        <v>171</v>
      </c>
      <c r="C780" s="330" t="s">
        <v>904</v>
      </c>
      <c r="D780" s="362" t="s">
        <v>31</v>
      </c>
      <c r="E780" s="362" t="s">
        <v>905</v>
      </c>
      <c r="F780" s="470" t="s">
        <v>173</v>
      </c>
      <c r="G780" s="470"/>
      <c r="H780" s="331" t="s">
        <v>32</v>
      </c>
      <c r="I780" s="332">
        <v>1</v>
      </c>
      <c r="J780" s="333">
        <v>1.0900000000000001</v>
      </c>
      <c r="K780" s="333">
        <v>1.0900000000000001</v>
      </c>
    </row>
    <row r="781" spans="2:11" ht="38.25" x14ac:dyDescent="0.25">
      <c r="B781" s="362" t="s">
        <v>171</v>
      </c>
      <c r="C781" s="330" t="s">
        <v>855</v>
      </c>
      <c r="D781" s="362" t="s">
        <v>31</v>
      </c>
      <c r="E781" s="362" t="s">
        <v>856</v>
      </c>
      <c r="F781" s="470" t="s">
        <v>857</v>
      </c>
      <c r="G781" s="470"/>
      <c r="H781" s="331" t="s">
        <v>32</v>
      </c>
      <c r="I781" s="332">
        <v>1</v>
      </c>
      <c r="J781" s="333">
        <v>0.81</v>
      </c>
      <c r="K781" s="333">
        <v>0.81</v>
      </c>
    </row>
    <row r="782" spans="2:11" ht="38.25" x14ac:dyDescent="0.25">
      <c r="B782" s="362" t="s">
        <v>171</v>
      </c>
      <c r="C782" s="330" t="s">
        <v>906</v>
      </c>
      <c r="D782" s="362" t="s">
        <v>31</v>
      </c>
      <c r="E782" s="362" t="s">
        <v>907</v>
      </c>
      <c r="F782" s="470" t="s">
        <v>173</v>
      </c>
      <c r="G782" s="470"/>
      <c r="H782" s="331" t="s">
        <v>32</v>
      </c>
      <c r="I782" s="332">
        <v>1</v>
      </c>
      <c r="J782" s="333">
        <v>0.74</v>
      </c>
      <c r="K782" s="333">
        <v>0.74</v>
      </c>
    </row>
    <row r="783" spans="2:11" ht="38.25" x14ac:dyDescent="0.25">
      <c r="B783" s="362" t="s">
        <v>171</v>
      </c>
      <c r="C783" s="330" t="s">
        <v>860</v>
      </c>
      <c r="D783" s="362" t="s">
        <v>31</v>
      </c>
      <c r="E783" s="362" t="s">
        <v>861</v>
      </c>
      <c r="F783" s="470" t="s">
        <v>862</v>
      </c>
      <c r="G783" s="470"/>
      <c r="H783" s="331" t="s">
        <v>32</v>
      </c>
      <c r="I783" s="332">
        <v>1</v>
      </c>
      <c r="J783" s="333">
        <v>0.06</v>
      </c>
      <c r="K783" s="333">
        <v>0.06</v>
      </c>
    </row>
    <row r="784" spans="2:11" ht="38.25" x14ac:dyDescent="0.25">
      <c r="B784" s="362" t="s">
        <v>171</v>
      </c>
      <c r="C784" s="330" t="s">
        <v>938</v>
      </c>
      <c r="D784" s="362" t="s">
        <v>31</v>
      </c>
      <c r="E784" s="362" t="s">
        <v>939</v>
      </c>
      <c r="F784" s="470" t="s">
        <v>172</v>
      </c>
      <c r="G784" s="470"/>
      <c r="H784" s="331" t="s">
        <v>32</v>
      </c>
      <c r="I784" s="332">
        <v>1</v>
      </c>
      <c r="J784" s="333">
        <v>16.39</v>
      </c>
      <c r="K784" s="333">
        <v>16.39</v>
      </c>
    </row>
    <row r="785" spans="2:11" ht="38.25" x14ac:dyDescent="0.25">
      <c r="B785" s="362" t="s">
        <v>171</v>
      </c>
      <c r="C785" s="330" t="s">
        <v>891</v>
      </c>
      <c r="D785" s="362" t="s">
        <v>31</v>
      </c>
      <c r="E785" s="362" t="s">
        <v>892</v>
      </c>
      <c r="F785" s="470" t="s">
        <v>876</v>
      </c>
      <c r="G785" s="470"/>
      <c r="H785" s="331" t="s">
        <v>32</v>
      </c>
      <c r="I785" s="332">
        <v>1</v>
      </c>
      <c r="J785" s="333">
        <v>0.69</v>
      </c>
      <c r="K785" s="333">
        <v>0.69</v>
      </c>
    </row>
    <row r="786" spans="2:11" x14ac:dyDescent="0.25">
      <c r="B786" s="361"/>
      <c r="C786" s="361"/>
      <c r="D786" s="361"/>
      <c r="E786" s="361"/>
      <c r="F786" s="361"/>
      <c r="G786" s="334"/>
      <c r="H786" s="361"/>
      <c r="I786" s="334"/>
      <c r="J786" s="361"/>
      <c r="K786" s="334"/>
    </row>
    <row r="787" spans="2:11" ht="13.5" thickBot="1" x14ac:dyDescent="0.3">
      <c r="B787" s="361"/>
      <c r="C787" s="361"/>
      <c r="D787" s="361"/>
      <c r="E787" s="361"/>
      <c r="F787" s="361"/>
      <c r="G787" s="334"/>
      <c r="H787" s="361"/>
      <c r="I787" s="464"/>
      <c r="J787" s="464"/>
      <c r="K787" s="334"/>
    </row>
    <row r="788" spans="2:11" ht="13.5" thickTop="1" x14ac:dyDescent="0.25">
      <c r="B788" s="335"/>
      <c r="C788" s="335"/>
      <c r="D788" s="335"/>
      <c r="E788" s="335"/>
      <c r="F788" s="335"/>
      <c r="G788" s="335"/>
      <c r="H788" s="335"/>
      <c r="I788" s="335"/>
      <c r="J788" s="335"/>
      <c r="K788" s="335"/>
    </row>
    <row r="789" spans="2:11" ht="30" x14ac:dyDescent="0.25">
      <c r="B789" s="363"/>
      <c r="C789" s="320" t="s">
        <v>0</v>
      </c>
      <c r="D789" s="363" t="s">
        <v>166</v>
      </c>
      <c r="E789" s="363" t="s">
        <v>83</v>
      </c>
      <c r="F789" s="471" t="s">
        <v>1</v>
      </c>
      <c r="G789" s="471"/>
      <c r="H789" s="321" t="s">
        <v>3</v>
      </c>
      <c r="I789" s="320" t="s">
        <v>167</v>
      </c>
      <c r="J789" s="320" t="s">
        <v>168</v>
      </c>
      <c r="K789" s="320" t="s">
        <v>4</v>
      </c>
    </row>
    <row r="790" spans="2:11" ht="25.5" x14ac:dyDescent="0.25">
      <c r="B790" s="364" t="s">
        <v>7</v>
      </c>
      <c r="C790" s="322" t="s">
        <v>175</v>
      </c>
      <c r="D790" s="364" t="s">
        <v>31</v>
      </c>
      <c r="E790" s="364" t="s">
        <v>48</v>
      </c>
      <c r="F790" s="468" t="s">
        <v>169</v>
      </c>
      <c r="G790" s="468"/>
      <c r="H790" s="323" t="s">
        <v>32</v>
      </c>
      <c r="I790" s="324">
        <v>1</v>
      </c>
      <c r="J790" s="325">
        <v>17.43</v>
      </c>
      <c r="K790" s="325">
        <v>17.43</v>
      </c>
    </row>
    <row r="791" spans="2:11" ht="38.25" x14ac:dyDescent="0.25">
      <c r="B791" s="365" t="s">
        <v>170</v>
      </c>
      <c r="C791" s="326" t="s">
        <v>940</v>
      </c>
      <c r="D791" s="365" t="s">
        <v>31</v>
      </c>
      <c r="E791" s="365" t="s">
        <v>941</v>
      </c>
      <c r="F791" s="469" t="s">
        <v>169</v>
      </c>
      <c r="G791" s="469"/>
      <c r="H791" s="327" t="s">
        <v>32</v>
      </c>
      <c r="I791" s="328">
        <v>1</v>
      </c>
      <c r="J791" s="329">
        <v>0.2</v>
      </c>
      <c r="K791" s="329">
        <v>0.2</v>
      </c>
    </row>
    <row r="792" spans="2:11" ht="38.25" x14ac:dyDescent="0.25">
      <c r="B792" s="362" t="s">
        <v>171</v>
      </c>
      <c r="C792" s="330" t="s">
        <v>885</v>
      </c>
      <c r="D792" s="362" t="s">
        <v>31</v>
      </c>
      <c r="E792" s="362" t="s">
        <v>886</v>
      </c>
      <c r="F792" s="470" t="s">
        <v>857</v>
      </c>
      <c r="G792" s="470"/>
      <c r="H792" s="331" t="s">
        <v>32</v>
      </c>
      <c r="I792" s="332">
        <v>1</v>
      </c>
      <c r="J792" s="333">
        <v>2.29</v>
      </c>
      <c r="K792" s="333">
        <v>2.29</v>
      </c>
    </row>
    <row r="793" spans="2:11" ht="38.25" x14ac:dyDescent="0.25">
      <c r="B793" s="362" t="s">
        <v>171</v>
      </c>
      <c r="C793" s="330" t="s">
        <v>887</v>
      </c>
      <c r="D793" s="362" t="s">
        <v>31</v>
      </c>
      <c r="E793" s="362" t="s">
        <v>888</v>
      </c>
      <c r="F793" s="470" t="s">
        <v>173</v>
      </c>
      <c r="G793" s="470"/>
      <c r="H793" s="331" t="s">
        <v>32</v>
      </c>
      <c r="I793" s="332">
        <v>1</v>
      </c>
      <c r="J793" s="333">
        <v>1.1499999999999999</v>
      </c>
      <c r="K793" s="333">
        <v>1.1499999999999999</v>
      </c>
    </row>
    <row r="794" spans="2:11" ht="38.25" x14ac:dyDescent="0.25">
      <c r="B794" s="362" t="s">
        <v>171</v>
      </c>
      <c r="C794" s="330" t="s">
        <v>889</v>
      </c>
      <c r="D794" s="362" t="s">
        <v>31</v>
      </c>
      <c r="E794" s="362" t="s">
        <v>890</v>
      </c>
      <c r="F794" s="470" t="s">
        <v>173</v>
      </c>
      <c r="G794" s="470"/>
      <c r="H794" s="331" t="s">
        <v>32</v>
      </c>
      <c r="I794" s="332">
        <v>1</v>
      </c>
      <c r="J794" s="333">
        <v>0.56000000000000005</v>
      </c>
      <c r="K794" s="333">
        <v>0.56000000000000005</v>
      </c>
    </row>
    <row r="795" spans="2:11" ht="38.25" x14ac:dyDescent="0.25">
      <c r="B795" s="362" t="s">
        <v>171</v>
      </c>
      <c r="C795" s="330" t="s">
        <v>855</v>
      </c>
      <c r="D795" s="362" t="s">
        <v>31</v>
      </c>
      <c r="E795" s="362" t="s">
        <v>856</v>
      </c>
      <c r="F795" s="470" t="s">
        <v>857</v>
      </c>
      <c r="G795" s="470"/>
      <c r="H795" s="331" t="s">
        <v>32</v>
      </c>
      <c r="I795" s="332">
        <v>1</v>
      </c>
      <c r="J795" s="333">
        <v>0.81</v>
      </c>
      <c r="K795" s="333">
        <v>0.81</v>
      </c>
    </row>
    <row r="796" spans="2:11" ht="38.25" x14ac:dyDescent="0.25">
      <c r="B796" s="362" t="s">
        <v>171</v>
      </c>
      <c r="C796" s="330" t="s">
        <v>860</v>
      </c>
      <c r="D796" s="362" t="s">
        <v>31</v>
      </c>
      <c r="E796" s="362" t="s">
        <v>861</v>
      </c>
      <c r="F796" s="470" t="s">
        <v>862</v>
      </c>
      <c r="G796" s="470"/>
      <c r="H796" s="331" t="s">
        <v>32</v>
      </c>
      <c r="I796" s="332">
        <v>1</v>
      </c>
      <c r="J796" s="333">
        <v>0.06</v>
      </c>
      <c r="K796" s="333">
        <v>0.06</v>
      </c>
    </row>
    <row r="797" spans="2:11" ht="38.25" x14ac:dyDescent="0.25">
      <c r="B797" s="362" t="s">
        <v>171</v>
      </c>
      <c r="C797" s="330" t="s">
        <v>163</v>
      </c>
      <c r="D797" s="362" t="s">
        <v>31</v>
      </c>
      <c r="E797" s="362" t="s">
        <v>47</v>
      </c>
      <c r="F797" s="470" t="s">
        <v>172</v>
      </c>
      <c r="G797" s="470"/>
      <c r="H797" s="331" t="s">
        <v>32</v>
      </c>
      <c r="I797" s="332">
        <v>1</v>
      </c>
      <c r="J797" s="333">
        <v>11.67</v>
      </c>
      <c r="K797" s="333">
        <v>11.67</v>
      </c>
    </row>
    <row r="798" spans="2:11" ht="38.25" x14ac:dyDescent="0.25">
      <c r="B798" s="362" t="s">
        <v>171</v>
      </c>
      <c r="C798" s="330" t="s">
        <v>891</v>
      </c>
      <c r="D798" s="362" t="s">
        <v>31</v>
      </c>
      <c r="E798" s="362" t="s">
        <v>892</v>
      </c>
      <c r="F798" s="470" t="s">
        <v>876</v>
      </c>
      <c r="G798" s="470"/>
      <c r="H798" s="331" t="s">
        <v>32</v>
      </c>
      <c r="I798" s="332">
        <v>1</v>
      </c>
      <c r="J798" s="333">
        <v>0.69</v>
      </c>
      <c r="K798" s="333">
        <v>0.69</v>
      </c>
    </row>
    <row r="799" spans="2:11" x14ac:dyDescent="0.25">
      <c r="B799" s="361"/>
      <c r="C799" s="361"/>
      <c r="D799" s="361"/>
      <c r="E799" s="361"/>
      <c r="F799" s="361"/>
      <c r="G799" s="334"/>
      <c r="H799" s="361"/>
      <c r="I799" s="334"/>
      <c r="J799" s="361"/>
      <c r="K799" s="334"/>
    </row>
    <row r="800" spans="2:11" ht="13.5" thickBot="1" x14ac:dyDescent="0.3">
      <c r="B800" s="361"/>
      <c r="C800" s="361"/>
      <c r="D800" s="361"/>
      <c r="E800" s="361"/>
      <c r="F800" s="361"/>
      <c r="G800" s="334"/>
      <c r="H800" s="361"/>
      <c r="I800" s="464"/>
      <c r="J800" s="464"/>
      <c r="K800" s="334"/>
    </row>
    <row r="801" spans="2:11" ht="13.5" thickTop="1" x14ac:dyDescent="0.25">
      <c r="B801" s="335"/>
      <c r="C801" s="335"/>
      <c r="D801" s="335"/>
      <c r="E801" s="335"/>
      <c r="F801" s="335"/>
      <c r="G801" s="335"/>
      <c r="H801" s="335"/>
      <c r="I801" s="335"/>
      <c r="J801" s="335"/>
      <c r="K801" s="335"/>
    </row>
    <row r="802" spans="2:11" ht="30" x14ac:dyDescent="0.25">
      <c r="B802" s="363"/>
      <c r="C802" s="320" t="s">
        <v>0</v>
      </c>
      <c r="D802" s="363" t="s">
        <v>166</v>
      </c>
      <c r="E802" s="363" t="s">
        <v>83</v>
      </c>
      <c r="F802" s="471" t="s">
        <v>1</v>
      </c>
      <c r="G802" s="471"/>
      <c r="H802" s="321" t="s">
        <v>3</v>
      </c>
      <c r="I802" s="320" t="s">
        <v>167</v>
      </c>
      <c r="J802" s="320" t="s">
        <v>168</v>
      </c>
      <c r="K802" s="320" t="s">
        <v>4</v>
      </c>
    </row>
    <row r="803" spans="2:11" ht="25.5" x14ac:dyDescent="0.25">
      <c r="B803" s="364" t="s">
        <v>7</v>
      </c>
      <c r="C803" s="322" t="s">
        <v>818</v>
      </c>
      <c r="D803" s="364" t="s">
        <v>31</v>
      </c>
      <c r="E803" s="364" t="s">
        <v>819</v>
      </c>
      <c r="F803" s="468" t="s">
        <v>169</v>
      </c>
      <c r="G803" s="468"/>
      <c r="H803" s="323" t="s">
        <v>32</v>
      </c>
      <c r="I803" s="324">
        <v>1</v>
      </c>
      <c r="J803" s="325">
        <v>23.04</v>
      </c>
      <c r="K803" s="325">
        <v>23.04</v>
      </c>
    </row>
    <row r="804" spans="2:11" ht="38.25" x14ac:dyDescent="0.25">
      <c r="B804" s="365" t="s">
        <v>170</v>
      </c>
      <c r="C804" s="326" t="s">
        <v>942</v>
      </c>
      <c r="D804" s="365" t="s">
        <v>31</v>
      </c>
      <c r="E804" s="365" t="s">
        <v>943</v>
      </c>
      <c r="F804" s="469" t="s">
        <v>169</v>
      </c>
      <c r="G804" s="469"/>
      <c r="H804" s="327" t="s">
        <v>32</v>
      </c>
      <c r="I804" s="328">
        <v>1</v>
      </c>
      <c r="J804" s="329">
        <v>0.15</v>
      </c>
      <c r="K804" s="329">
        <v>0.15</v>
      </c>
    </row>
    <row r="805" spans="2:11" ht="38.25" x14ac:dyDescent="0.25">
      <c r="B805" s="362" t="s">
        <v>171</v>
      </c>
      <c r="C805" s="330" t="s">
        <v>885</v>
      </c>
      <c r="D805" s="362" t="s">
        <v>31</v>
      </c>
      <c r="E805" s="362" t="s">
        <v>886</v>
      </c>
      <c r="F805" s="470" t="s">
        <v>857</v>
      </c>
      <c r="G805" s="470"/>
      <c r="H805" s="331" t="s">
        <v>32</v>
      </c>
      <c r="I805" s="332">
        <v>1</v>
      </c>
      <c r="J805" s="333">
        <v>2.29</v>
      </c>
      <c r="K805" s="333">
        <v>2.29</v>
      </c>
    </row>
    <row r="806" spans="2:11" ht="38.25" x14ac:dyDescent="0.25">
      <c r="B806" s="362" t="s">
        <v>171</v>
      </c>
      <c r="C806" s="330" t="s">
        <v>1076</v>
      </c>
      <c r="D806" s="362" t="s">
        <v>31</v>
      </c>
      <c r="E806" s="362" t="s">
        <v>1077</v>
      </c>
      <c r="F806" s="470" t="s">
        <v>173</v>
      </c>
      <c r="G806" s="470"/>
      <c r="H806" s="331" t="s">
        <v>32</v>
      </c>
      <c r="I806" s="332">
        <v>1</v>
      </c>
      <c r="J806" s="333">
        <v>1.58</v>
      </c>
      <c r="K806" s="333">
        <v>1.58</v>
      </c>
    </row>
    <row r="807" spans="2:11" ht="38.25" x14ac:dyDescent="0.25">
      <c r="B807" s="362" t="s">
        <v>171</v>
      </c>
      <c r="C807" s="330" t="s">
        <v>855</v>
      </c>
      <c r="D807" s="362" t="s">
        <v>31</v>
      </c>
      <c r="E807" s="362" t="s">
        <v>856</v>
      </c>
      <c r="F807" s="470" t="s">
        <v>857</v>
      </c>
      <c r="G807" s="470"/>
      <c r="H807" s="331" t="s">
        <v>32</v>
      </c>
      <c r="I807" s="332">
        <v>1</v>
      </c>
      <c r="J807" s="333">
        <v>0.81</v>
      </c>
      <c r="K807" s="333">
        <v>0.81</v>
      </c>
    </row>
    <row r="808" spans="2:11" ht="38.25" x14ac:dyDescent="0.25">
      <c r="B808" s="362" t="s">
        <v>171</v>
      </c>
      <c r="C808" s="330" t="s">
        <v>1078</v>
      </c>
      <c r="D808" s="362" t="s">
        <v>31</v>
      </c>
      <c r="E808" s="362" t="s">
        <v>1079</v>
      </c>
      <c r="F808" s="470" t="s">
        <v>173</v>
      </c>
      <c r="G808" s="470"/>
      <c r="H808" s="331" t="s">
        <v>32</v>
      </c>
      <c r="I808" s="332">
        <v>1</v>
      </c>
      <c r="J808" s="333">
        <v>1.07</v>
      </c>
      <c r="K808" s="333">
        <v>1.07</v>
      </c>
    </row>
    <row r="809" spans="2:11" ht="38.25" x14ac:dyDescent="0.25">
      <c r="B809" s="362" t="s">
        <v>171</v>
      </c>
      <c r="C809" s="330" t="s">
        <v>860</v>
      </c>
      <c r="D809" s="362" t="s">
        <v>31</v>
      </c>
      <c r="E809" s="362" t="s">
        <v>861</v>
      </c>
      <c r="F809" s="470" t="s">
        <v>862</v>
      </c>
      <c r="G809" s="470"/>
      <c r="H809" s="331" t="s">
        <v>32</v>
      </c>
      <c r="I809" s="332">
        <v>1</v>
      </c>
      <c r="J809" s="333">
        <v>0.06</v>
      </c>
      <c r="K809" s="333">
        <v>0.06</v>
      </c>
    </row>
    <row r="810" spans="2:11" ht="38.25" x14ac:dyDescent="0.25">
      <c r="B810" s="362" t="s">
        <v>171</v>
      </c>
      <c r="C810" s="330" t="s">
        <v>944</v>
      </c>
      <c r="D810" s="362" t="s">
        <v>31</v>
      </c>
      <c r="E810" s="362" t="s">
        <v>945</v>
      </c>
      <c r="F810" s="470" t="s">
        <v>172</v>
      </c>
      <c r="G810" s="470"/>
      <c r="H810" s="331" t="s">
        <v>32</v>
      </c>
      <c r="I810" s="332">
        <v>1</v>
      </c>
      <c r="J810" s="333">
        <v>16.39</v>
      </c>
      <c r="K810" s="333">
        <v>16.39</v>
      </c>
    </row>
    <row r="811" spans="2:11" ht="38.25" x14ac:dyDescent="0.25">
      <c r="B811" s="362" t="s">
        <v>171</v>
      </c>
      <c r="C811" s="330" t="s">
        <v>891</v>
      </c>
      <c r="D811" s="362" t="s">
        <v>31</v>
      </c>
      <c r="E811" s="362" t="s">
        <v>892</v>
      </c>
      <c r="F811" s="470" t="s">
        <v>876</v>
      </c>
      <c r="G811" s="470"/>
      <c r="H811" s="331" t="s">
        <v>32</v>
      </c>
      <c r="I811" s="332">
        <v>1</v>
      </c>
      <c r="J811" s="333">
        <v>0.69</v>
      </c>
      <c r="K811" s="333">
        <v>0.69</v>
      </c>
    </row>
    <row r="812" spans="2:11" x14ac:dyDescent="0.25">
      <c r="B812" s="361"/>
      <c r="C812" s="361"/>
      <c r="D812" s="361"/>
      <c r="E812" s="361"/>
      <c r="F812" s="361"/>
      <c r="G812" s="334"/>
      <c r="H812" s="361"/>
      <c r="I812" s="334"/>
      <c r="J812" s="361"/>
      <c r="K812" s="334"/>
    </row>
    <row r="813" spans="2:11" ht="13.5" thickBot="1" x14ac:dyDescent="0.3">
      <c r="B813" s="361"/>
      <c r="C813" s="361"/>
      <c r="D813" s="361"/>
      <c r="E813" s="361"/>
      <c r="F813" s="361"/>
      <c r="G813" s="334"/>
      <c r="H813" s="361"/>
      <c r="I813" s="464"/>
      <c r="J813" s="464"/>
      <c r="K813" s="334"/>
    </row>
    <row r="814" spans="2:11" ht="13.5" thickTop="1" x14ac:dyDescent="0.25">
      <c r="B814" s="335"/>
      <c r="C814" s="335"/>
      <c r="D814" s="335"/>
      <c r="E814" s="335"/>
      <c r="F814" s="335"/>
      <c r="G814" s="335"/>
      <c r="H814" s="335"/>
      <c r="I814" s="335"/>
      <c r="J814" s="335"/>
      <c r="K814" s="335"/>
    </row>
    <row r="815" spans="2:11" x14ac:dyDescent="0.25">
      <c r="B815" s="366"/>
      <c r="C815" s="366"/>
      <c r="D815" s="366"/>
      <c r="E815" s="366"/>
      <c r="F815" s="366"/>
      <c r="G815" s="366"/>
      <c r="H815" s="366"/>
      <c r="I815" s="366"/>
      <c r="J815" s="366"/>
      <c r="K815" s="366"/>
    </row>
    <row r="816" spans="2:11" x14ac:dyDescent="0.25">
      <c r="B816" s="465"/>
      <c r="C816" s="465"/>
      <c r="D816" s="465"/>
      <c r="E816" s="336"/>
      <c r="F816" s="367"/>
      <c r="G816" s="466"/>
      <c r="H816" s="465"/>
      <c r="I816" s="467"/>
      <c r="J816" s="465"/>
      <c r="K816" s="465"/>
    </row>
    <row r="817" spans="2:11" x14ac:dyDescent="0.25">
      <c r="B817" s="465"/>
      <c r="C817" s="465"/>
      <c r="D817" s="465"/>
      <c r="E817" s="336"/>
      <c r="F817" s="367"/>
      <c r="G817" s="466"/>
      <c r="H817" s="465"/>
      <c r="I817" s="467"/>
      <c r="J817" s="465"/>
      <c r="K817" s="465"/>
    </row>
    <row r="818" spans="2:11" x14ac:dyDescent="0.25">
      <c r="B818" s="465"/>
      <c r="C818" s="465"/>
      <c r="D818" s="465"/>
      <c r="E818" s="336"/>
      <c r="F818" s="367"/>
      <c r="G818" s="466"/>
      <c r="H818" s="465"/>
      <c r="I818" s="467"/>
      <c r="J818" s="465"/>
      <c r="K818" s="465"/>
    </row>
  </sheetData>
  <mergeCells count="656">
    <mergeCell ref="F606:G606"/>
    <mergeCell ref="F607:G607"/>
    <mergeCell ref="F608:G608"/>
    <mergeCell ref="F64:G64"/>
    <mergeCell ref="F65:G65"/>
    <mergeCell ref="F66:G66"/>
    <mergeCell ref="I71:J71"/>
    <mergeCell ref="B229:K229"/>
    <mergeCell ref="F233:G233"/>
    <mergeCell ref="F234:G234"/>
    <mergeCell ref="F235:G235"/>
    <mergeCell ref="F293:G293"/>
    <mergeCell ref="F230:G230"/>
    <mergeCell ref="F231:G231"/>
    <mergeCell ref="F232:G232"/>
    <mergeCell ref="F239:G239"/>
    <mergeCell ref="F249:G249"/>
    <mergeCell ref="F250:G250"/>
    <mergeCell ref="F251:G251"/>
    <mergeCell ref="F252:G252"/>
    <mergeCell ref="I254:J254"/>
    <mergeCell ref="F259:G259"/>
    <mergeCell ref="F261:G261"/>
    <mergeCell ref="F262:G262"/>
    <mergeCell ref="F131:G131"/>
    <mergeCell ref="F210:G210"/>
    <mergeCell ref="F186:G186"/>
    <mergeCell ref="F157:G157"/>
    <mergeCell ref="F158:G158"/>
    <mergeCell ref="F174:G174"/>
    <mergeCell ref="F175:G175"/>
    <mergeCell ref="F176:G176"/>
    <mergeCell ref="F43:G43"/>
    <mergeCell ref="F44:G44"/>
    <mergeCell ref="F623:G623"/>
    <mergeCell ref="F631:G631"/>
    <mergeCell ref="F107:G107"/>
    <mergeCell ref="F641:G641"/>
    <mergeCell ref="F598:G598"/>
    <mergeCell ref="F599:G599"/>
    <mergeCell ref="F600:G600"/>
    <mergeCell ref="F601:G601"/>
    <mergeCell ref="F618:G618"/>
    <mergeCell ref="F633:G633"/>
    <mergeCell ref="F634:G634"/>
    <mergeCell ref="F635:G635"/>
    <mergeCell ref="F636:G636"/>
    <mergeCell ref="F632:G632"/>
    <mergeCell ref="F450:G450"/>
    <mergeCell ref="F456:G456"/>
    <mergeCell ref="F457:G457"/>
    <mergeCell ref="F458:G458"/>
    <mergeCell ref="F200:G200"/>
    <mergeCell ref="F201:G201"/>
    <mergeCell ref="F169:G169"/>
    <mergeCell ref="F170:G170"/>
    <mergeCell ref="F180:G180"/>
    <mergeCell ref="F181:G181"/>
    <mergeCell ref="F468:G468"/>
    <mergeCell ref="F475:G475"/>
    <mergeCell ref="F476:G476"/>
    <mergeCell ref="F477:G477"/>
    <mergeCell ref="F478:G478"/>
    <mergeCell ref="F504:G504"/>
    <mergeCell ref="F505:G505"/>
    <mergeCell ref="F506:G506"/>
    <mergeCell ref="F507:G507"/>
    <mergeCell ref="F484:G484"/>
    <mergeCell ref="F485:G485"/>
    <mergeCell ref="F486:G486"/>
    <mergeCell ref="F487:G487"/>
    <mergeCell ref="F493:G493"/>
    <mergeCell ref="F494:G494"/>
    <mergeCell ref="F495:G495"/>
    <mergeCell ref="I300:J300"/>
    <mergeCell ref="I310:J310"/>
    <mergeCell ref="I323:J323"/>
    <mergeCell ref="F341:G341"/>
    <mergeCell ref="F349:G349"/>
    <mergeCell ref="F372:G372"/>
    <mergeCell ref="F369:G369"/>
    <mergeCell ref="F371:G371"/>
    <mergeCell ref="F383:G383"/>
    <mergeCell ref="F342:G342"/>
    <mergeCell ref="F343:G343"/>
    <mergeCell ref="F359:G359"/>
    <mergeCell ref="F360:G360"/>
    <mergeCell ref="F361:G361"/>
    <mergeCell ref="F367:G367"/>
    <mergeCell ref="F368:G368"/>
    <mergeCell ref="F373:G373"/>
    <mergeCell ref="I330:J330"/>
    <mergeCell ref="F332:G332"/>
    <mergeCell ref="F336:G336"/>
    <mergeCell ref="F337:G337"/>
    <mergeCell ref="I339:J339"/>
    <mergeCell ref="I345:J345"/>
    <mergeCell ref="F347:G347"/>
    <mergeCell ref="F334:G334"/>
    <mergeCell ref="F335:G335"/>
    <mergeCell ref="F202:G202"/>
    <mergeCell ref="F208:G208"/>
    <mergeCell ref="F209:G209"/>
    <mergeCell ref="F220:G220"/>
    <mergeCell ref="F213:G213"/>
    <mergeCell ref="F214:G214"/>
    <mergeCell ref="F215:G215"/>
    <mergeCell ref="F316:G316"/>
    <mergeCell ref="F317:G317"/>
    <mergeCell ref="F298:G298"/>
    <mergeCell ref="F315:G315"/>
    <mergeCell ref="F326:G326"/>
    <mergeCell ref="F269:G269"/>
    <mergeCell ref="F270:G270"/>
    <mergeCell ref="F271:G271"/>
    <mergeCell ref="F203:G203"/>
    <mergeCell ref="F204:G204"/>
    <mergeCell ref="F260:G260"/>
    <mergeCell ref="F237:G237"/>
    <mergeCell ref="F238:G238"/>
    <mergeCell ref="F243:G243"/>
    <mergeCell ref="F258:G258"/>
    <mergeCell ref="F256:G256"/>
    <mergeCell ref="F159:G159"/>
    <mergeCell ref="F160:G160"/>
    <mergeCell ref="I162:J162"/>
    <mergeCell ref="F166:G166"/>
    <mergeCell ref="F167:G167"/>
    <mergeCell ref="F205:G205"/>
    <mergeCell ref="I218:J218"/>
    <mergeCell ref="F195:G195"/>
    <mergeCell ref="F196:G196"/>
    <mergeCell ref="F197:G197"/>
    <mergeCell ref="F224:G224"/>
    <mergeCell ref="F212:G212"/>
    <mergeCell ref="F154:G154"/>
    <mergeCell ref="F190:G190"/>
    <mergeCell ref="F155:G155"/>
    <mergeCell ref="F144:G144"/>
    <mergeCell ref="F145:G145"/>
    <mergeCell ref="F146:G146"/>
    <mergeCell ref="F20:G20"/>
    <mergeCell ref="F221:G221"/>
    <mergeCell ref="F137:G137"/>
    <mergeCell ref="F73:G73"/>
    <mergeCell ref="F81:G81"/>
    <mergeCell ref="F82:G82"/>
    <mergeCell ref="F83:G83"/>
    <mergeCell ref="F84:G84"/>
    <mergeCell ref="F85:G85"/>
    <mergeCell ref="F90:G90"/>
    <mergeCell ref="F91:G91"/>
    <mergeCell ref="F92:G92"/>
    <mergeCell ref="F93:G93"/>
    <mergeCell ref="F94:G94"/>
    <mergeCell ref="F95:G95"/>
    <mergeCell ref="F99:G99"/>
    <mergeCell ref="F206:G206"/>
    <mergeCell ref="I25:J25"/>
    <mergeCell ref="F135:G135"/>
    <mergeCell ref="F136:G136"/>
    <mergeCell ref="F147:G147"/>
    <mergeCell ref="F148:G148"/>
    <mergeCell ref="F156:G156"/>
    <mergeCell ref="F164:G164"/>
    <mergeCell ref="F165:G165"/>
    <mergeCell ref="F138:G138"/>
    <mergeCell ref="F139:G139"/>
    <mergeCell ref="F140:G140"/>
    <mergeCell ref="I142:J142"/>
    <mergeCell ref="I150:J150"/>
    <mergeCell ref="F152:G152"/>
    <mergeCell ref="F153:G153"/>
    <mergeCell ref="F29:G29"/>
    <mergeCell ref="F30:G30"/>
    <mergeCell ref="F57:G57"/>
    <mergeCell ref="I133:J133"/>
    <mergeCell ref="I79:J79"/>
    <mergeCell ref="I87:J87"/>
    <mergeCell ref="I97:J97"/>
    <mergeCell ref="F100:G100"/>
    <mergeCell ref="F102:G102"/>
    <mergeCell ref="F16:G16"/>
    <mergeCell ref="F17:G17"/>
    <mergeCell ref="F18:G18"/>
    <mergeCell ref="I172:J172"/>
    <mergeCell ref="I178:J178"/>
    <mergeCell ref="I184:J184"/>
    <mergeCell ref="I193:J193"/>
    <mergeCell ref="F182:G182"/>
    <mergeCell ref="F19:G19"/>
    <mergeCell ref="F21:G21"/>
    <mergeCell ref="F119:G119"/>
    <mergeCell ref="F120:G120"/>
    <mergeCell ref="F103:G103"/>
    <mergeCell ref="F127:G127"/>
    <mergeCell ref="I105:J105"/>
    <mergeCell ref="F128:G128"/>
    <mergeCell ref="F28:G28"/>
    <mergeCell ref="F32:G32"/>
    <mergeCell ref="F33:G33"/>
    <mergeCell ref="F34:G34"/>
    <mergeCell ref="F63:G63"/>
    <mergeCell ref="F129:G129"/>
    <mergeCell ref="F130:G130"/>
    <mergeCell ref="F569:G569"/>
    <mergeCell ref="B1:K5"/>
    <mergeCell ref="B11:K11"/>
    <mergeCell ref="F74:G74"/>
    <mergeCell ref="F89:G89"/>
    <mergeCell ref="F75:G75"/>
    <mergeCell ref="F76:G76"/>
    <mergeCell ref="F77:G77"/>
    <mergeCell ref="F112:G112"/>
    <mergeCell ref="F126:G126"/>
    <mergeCell ref="F113:G113"/>
    <mergeCell ref="I115:J115"/>
    <mergeCell ref="F118:G118"/>
    <mergeCell ref="F125:G125"/>
    <mergeCell ref="F111:G111"/>
    <mergeCell ref="C9:H9"/>
    <mergeCell ref="B13:K13"/>
    <mergeCell ref="F108:G108"/>
    <mergeCell ref="F109:G109"/>
    <mergeCell ref="F110:G110"/>
    <mergeCell ref="F117:G117"/>
    <mergeCell ref="F121:G121"/>
    <mergeCell ref="I123:J123"/>
    <mergeCell ref="F101:G101"/>
    <mergeCell ref="F348:G348"/>
    <mergeCell ref="F567:G567"/>
    <mergeCell ref="F568:G568"/>
    <mergeCell ref="F579:G579"/>
    <mergeCell ref="F530:G530"/>
    <mergeCell ref="F521:G521"/>
    <mergeCell ref="F564:G564"/>
    <mergeCell ref="F565:G565"/>
    <mergeCell ref="F566:G566"/>
    <mergeCell ref="F570:G570"/>
    <mergeCell ref="F538:G538"/>
    <mergeCell ref="F539:G539"/>
    <mergeCell ref="F537:G537"/>
    <mergeCell ref="F531:G531"/>
    <mergeCell ref="F532:G532"/>
    <mergeCell ref="F533:G533"/>
    <mergeCell ref="F555:G555"/>
    <mergeCell ref="F556:G556"/>
    <mergeCell ref="F557:G557"/>
    <mergeCell ref="F550:G550"/>
    <mergeCell ref="F551:G551"/>
    <mergeCell ref="F561:G561"/>
    <mergeCell ref="F562:G562"/>
    <mergeCell ref="F563:G563"/>
    <mergeCell ref="F333:G333"/>
    <mergeCell ref="F303:G303"/>
    <mergeCell ref="F321:G321"/>
    <mergeCell ref="F327:G327"/>
    <mergeCell ref="F328:G328"/>
    <mergeCell ref="F314:G314"/>
    <mergeCell ref="F318:G318"/>
    <mergeCell ref="F319:G319"/>
    <mergeCell ref="F320:G320"/>
    <mergeCell ref="F325:G325"/>
    <mergeCell ref="F396:G396"/>
    <mergeCell ref="F397:G397"/>
    <mergeCell ref="F354:G354"/>
    <mergeCell ref="F355:G355"/>
    <mergeCell ref="F391:G391"/>
    <mergeCell ref="F392:G392"/>
    <mergeCell ref="F384:G384"/>
    <mergeCell ref="F380:G380"/>
    <mergeCell ref="F374:G374"/>
    <mergeCell ref="F381:G381"/>
    <mergeCell ref="F382:G382"/>
    <mergeCell ref="F277:G277"/>
    <mergeCell ref="F278:G278"/>
    <mergeCell ref="F296:G296"/>
    <mergeCell ref="F302:G302"/>
    <mergeCell ref="F306:G306"/>
    <mergeCell ref="F307:G307"/>
    <mergeCell ref="F308:G308"/>
    <mergeCell ref="F312:G312"/>
    <mergeCell ref="F313:G313"/>
    <mergeCell ref="F286:G286"/>
    <mergeCell ref="F287:G287"/>
    <mergeCell ref="F297:G297"/>
    <mergeCell ref="F304:G304"/>
    <mergeCell ref="F305:G305"/>
    <mergeCell ref="F168:G168"/>
    <mergeCell ref="F225:G225"/>
    <mergeCell ref="F226:G226"/>
    <mergeCell ref="F211:G211"/>
    <mergeCell ref="F236:G236"/>
    <mergeCell ref="F67:G67"/>
    <mergeCell ref="F68:G68"/>
    <mergeCell ref="F69:G69"/>
    <mergeCell ref="F22:G22"/>
    <mergeCell ref="F61:G61"/>
    <mergeCell ref="F23:G23"/>
    <mergeCell ref="F31:G31"/>
    <mergeCell ref="F216:G216"/>
    <mergeCell ref="F187:G187"/>
    <mergeCell ref="F188:G188"/>
    <mergeCell ref="F189:G189"/>
    <mergeCell ref="F198:G198"/>
    <mergeCell ref="F199:G199"/>
    <mergeCell ref="F207:G207"/>
    <mergeCell ref="F62:G62"/>
    <mergeCell ref="F191:G191"/>
    <mergeCell ref="F50:G50"/>
    <mergeCell ref="F222:G222"/>
    <mergeCell ref="F223:G223"/>
    <mergeCell ref="F553:G553"/>
    <mergeCell ref="F554:G554"/>
    <mergeCell ref="F558:G558"/>
    <mergeCell ref="F559:G559"/>
    <mergeCell ref="F560:G560"/>
    <mergeCell ref="F426:G426"/>
    <mergeCell ref="F497:G497"/>
    <mergeCell ref="F540:G540"/>
    <mergeCell ref="F541:G541"/>
    <mergeCell ref="F498:G498"/>
    <mergeCell ref="F509:G509"/>
    <mergeCell ref="F529:G529"/>
    <mergeCell ref="F522:G522"/>
    <mergeCell ref="F523:G523"/>
    <mergeCell ref="F524:G524"/>
    <mergeCell ref="F462:G462"/>
    <mergeCell ref="F463:G463"/>
    <mergeCell ref="F469:G469"/>
    <mergeCell ref="F470:G470"/>
    <mergeCell ref="F517:G517"/>
    <mergeCell ref="F518:G518"/>
    <mergeCell ref="F510:G510"/>
    <mergeCell ref="F528:G528"/>
    <mergeCell ref="F508:G508"/>
    <mergeCell ref="F27:G27"/>
    <mergeCell ref="I36:J36"/>
    <mergeCell ref="F38:G38"/>
    <mergeCell ref="F39:G39"/>
    <mergeCell ref="F40:G40"/>
    <mergeCell ref="I47:J47"/>
    <mergeCell ref="F51:G51"/>
    <mergeCell ref="I53:J53"/>
    <mergeCell ref="I59:J59"/>
    <mergeCell ref="F45:G45"/>
    <mergeCell ref="F55:G55"/>
    <mergeCell ref="F56:G56"/>
    <mergeCell ref="F41:G41"/>
    <mergeCell ref="F42:G42"/>
    <mergeCell ref="F49:G49"/>
    <mergeCell ref="I241:J241"/>
    <mergeCell ref="F244:G244"/>
    <mergeCell ref="F245:G245"/>
    <mergeCell ref="F246:G246"/>
    <mergeCell ref="F263:G263"/>
    <mergeCell ref="F264:G264"/>
    <mergeCell ref="F265:G265"/>
    <mergeCell ref="I267:J267"/>
    <mergeCell ref="F276:G276"/>
    <mergeCell ref="F247:G247"/>
    <mergeCell ref="F248:G248"/>
    <mergeCell ref="F272:G272"/>
    <mergeCell ref="F273:G273"/>
    <mergeCell ref="F275:G275"/>
    <mergeCell ref="F257:G257"/>
    <mergeCell ref="F274:G274"/>
    <mergeCell ref="I280:J280"/>
    <mergeCell ref="F282:G282"/>
    <mergeCell ref="F283:G283"/>
    <mergeCell ref="F284:G284"/>
    <mergeCell ref="F288:G288"/>
    <mergeCell ref="F289:G289"/>
    <mergeCell ref="I291:J291"/>
    <mergeCell ref="F294:G294"/>
    <mergeCell ref="F295:G295"/>
    <mergeCell ref="F285:G285"/>
    <mergeCell ref="I351:J351"/>
    <mergeCell ref="I357:J357"/>
    <mergeCell ref="I363:J363"/>
    <mergeCell ref="F365:G365"/>
    <mergeCell ref="F366:G366"/>
    <mergeCell ref="I376:J376"/>
    <mergeCell ref="F378:G378"/>
    <mergeCell ref="F379:G379"/>
    <mergeCell ref="F370:G370"/>
    <mergeCell ref="F353:G353"/>
    <mergeCell ref="I388:J388"/>
    <mergeCell ref="F390:G390"/>
    <mergeCell ref="F385:G385"/>
    <mergeCell ref="F386:G386"/>
    <mergeCell ref="I400:J400"/>
    <mergeCell ref="I406:J406"/>
    <mergeCell ref="I418:J418"/>
    <mergeCell ref="I424:J424"/>
    <mergeCell ref="I430:J430"/>
    <mergeCell ref="F398:G398"/>
    <mergeCell ref="F414:G414"/>
    <mergeCell ref="I394:J394"/>
    <mergeCell ref="F402:G402"/>
    <mergeCell ref="F403:G403"/>
    <mergeCell ref="F415:G415"/>
    <mergeCell ref="F416:G416"/>
    <mergeCell ref="F427:G427"/>
    <mergeCell ref="F404:G404"/>
    <mergeCell ref="F410:G410"/>
    <mergeCell ref="I412:J412"/>
    <mergeCell ref="F420:G420"/>
    <mergeCell ref="F421:G421"/>
    <mergeCell ref="F422:G422"/>
    <mergeCell ref="F428:G428"/>
    <mergeCell ref="I436:J436"/>
    <mergeCell ref="F438:G438"/>
    <mergeCell ref="I442:J442"/>
    <mergeCell ref="I448:J448"/>
    <mergeCell ref="F408:G408"/>
    <mergeCell ref="F409:G409"/>
    <mergeCell ref="F440:G440"/>
    <mergeCell ref="I454:J454"/>
    <mergeCell ref="I466:J466"/>
    <mergeCell ref="F464:G464"/>
    <mergeCell ref="I460:J460"/>
    <mergeCell ref="F433:G433"/>
    <mergeCell ref="F444:G444"/>
    <mergeCell ref="F445:G445"/>
    <mergeCell ref="F446:G446"/>
    <mergeCell ref="F434:G434"/>
    <mergeCell ref="F432:G432"/>
    <mergeCell ref="F439:G439"/>
    <mergeCell ref="F451:G451"/>
    <mergeCell ref="F452:G452"/>
    <mergeCell ref="I472:J472"/>
    <mergeCell ref="I482:J482"/>
    <mergeCell ref="I489:J489"/>
    <mergeCell ref="F491:G491"/>
    <mergeCell ref="I500:J500"/>
    <mergeCell ref="F519:G519"/>
    <mergeCell ref="F520:G520"/>
    <mergeCell ref="F502:G502"/>
    <mergeCell ref="F503:G503"/>
    <mergeCell ref="F511:G511"/>
    <mergeCell ref="F492:G492"/>
    <mergeCell ref="I513:J513"/>
    <mergeCell ref="F496:G496"/>
    <mergeCell ref="F474:G474"/>
    <mergeCell ref="F479:G479"/>
    <mergeCell ref="F480:G480"/>
    <mergeCell ref="F515:G515"/>
    <mergeCell ref="F516:G516"/>
    <mergeCell ref="I526:J526"/>
    <mergeCell ref="F534:G534"/>
    <mergeCell ref="F535:G535"/>
    <mergeCell ref="F536:G536"/>
    <mergeCell ref="F542:G542"/>
    <mergeCell ref="F543:G543"/>
    <mergeCell ref="F544:G544"/>
    <mergeCell ref="I547:J547"/>
    <mergeCell ref="F552:G552"/>
    <mergeCell ref="F549:G549"/>
    <mergeCell ref="F545:G545"/>
    <mergeCell ref="I572:J572"/>
    <mergeCell ref="F576:G576"/>
    <mergeCell ref="F577:G577"/>
    <mergeCell ref="F578:G578"/>
    <mergeCell ref="F589:G589"/>
    <mergeCell ref="F590:G590"/>
    <mergeCell ref="F591:G591"/>
    <mergeCell ref="I595:J595"/>
    <mergeCell ref="F602:G602"/>
    <mergeCell ref="F587:G587"/>
    <mergeCell ref="F588:G588"/>
    <mergeCell ref="F574:G574"/>
    <mergeCell ref="F597:G597"/>
    <mergeCell ref="F593:G593"/>
    <mergeCell ref="F586:G586"/>
    <mergeCell ref="F585:G585"/>
    <mergeCell ref="F580:G580"/>
    <mergeCell ref="F581:G581"/>
    <mergeCell ref="F582:G582"/>
    <mergeCell ref="F583:G583"/>
    <mergeCell ref="F592:G592"/>
    <mergeCell ref="F575:G575"/>
    <mergeCell ref="F584:G584"/>
    <mergeCell ref="F603:G603"/>
    <mergeCell ref="F604:G604"/>
    <mergeCell ref="F615:G615"/>
    <mergeCell ref="F616:G616"/>
    <mergeCell ref="F617:G617"/>
    <mergeCell ref="I625:J625"/>
    <mergeCell ref="F627:G627"/>
    <mergeCell ref="F638:G638"/>
    <mergeCell ref="F639:G639"/>
    <mergeCell ref="F610:G610"/>
    <mergeCell ref="F611:G611"/>
    <mergeCell ref="F612:G612"/>
    <mergeCell ref="F620:G620"/>
    <mergeCell ref="F621:G621"/>
    <mergeCell ref="F614:G614"/>
    <mergeCell ref="F605:G605"/>
    <mergeCell ref="F609:G609"/>
    <mergeCell ref="F613:G613"/>
    <mergeCell ref="F619:G619"/>
    <mergeCell ref="F637:G637"/>
    <mergeCell ref="F630:G630"/>
    <mergeCell ref="F628:G628"/>
    <mergeCell ref="F629:G629"/>
    <mergeCell ref="F622:G622"/>
    <mergeCell ref="F640:G640"/>
    <mergeCell ref="I648:J648"/>
    <mergeCell ref="F651:G651"/>
    <mergeCell ref="F652:G652"/>
    <mergeCell ref="F653:G653"/>
    <mergeCell ref="I655:J655"/>
    <mergeCell ref="F664:G664"/>
    <mergeCell ref="F665:G665"/>
    <mergeCell ref="F666:G666"/>
    <mergeCell ref="F661:G661"/>
    <mergeCell ref="F644:G644"/>
    <mergeCell ref="F645:G645"/>
    <mergeCell ref="F662:G662"/>
    <mergeCell ref="F663:G663"/>
    <mergeCell ref="F660:G660"/>
    <mergeCell ref="F658:G658"/>
    <mergeCell ref="F659:G659"/>
    <mergeCell ref="F657:G657"/>
    <mergeCell ref="F650:G650"/>
    <mergeCell ref="F646:G646"/>
    <mergeCell ref="F642:G642"/>
    <mergeCell ref="F643:G643"/>
    <mergeCell ref="F667:G667"/>
    <mergeCell ref="F668:G668"/>
    <mergeCell ref="I670:J670"/>
    <mergeCell ref="F672:G672"/>
    <mergeCell ref="F673:G673"/>
    <mergeCell ref="F674:G674"/>
    <mergeCell ref="F675:G675"/>
    <mergeCell ref="F676:G676"/>
    <mergeCell ref="I678:J678"/>
    <mergeCell ref="F680:G680"/>
    <mergeCell ref="F681:G681"/>
    <mergeCell ref="F682:G682"/>
    <mergeCell ref="F683:G683"/>
    <mergeCell ref="F684:G684"/>
    <mergeCell ref="F685:G685"/>
    <mergeCell ref="F686:G686"/>
    <mergeCell ref="I688:J688"/>
    <mergeCell ref="F690:G690"/>
    <mergeCell ref="F691:G691"/>
    <mergeCell ref="F692:G692"/>
    <mergeCell ref="I694:J694"/>
    <mergeCell ref="F696:G696"/>
    <mergeCell ref="F697:G697"/>
    <mergeCell ref="F698:G698"/>
    <mergeCell ref="I700:J700"/>
    <mergeCell ref="F702:G702"/>
    <mergeCell ref="F703:G703"/>
    <mergeCell ref="F704:G704"/>
    <mergeCell ref="I706:J706"/>
    <mergeCell ref="F708:G708"/>
    <mergeCell ref="F709:G709"/>
    <mergeCell ref="F710:G710"/>
    <mergeCell ref="I712:J712"/>
    <mergeCell ref="F714:G714"/>
    <mergeCell ref="F715:G715"/>
    <mergeCell ref="F716:G716"/>
    <mergeCell ref="F717:G717"/>
    <mergeCell ref="F718:G718"/>
    <mergeCell ref="F719:G719"/>
    <mergeCell ref="F720:G720"/>
    <mergeCell ref="F721:G721"/>
    <mergeCell ref="F722:G722"/>
    <mergeCell ref="F723:G723"/>
    <mergeCell ref="I725:J725"/>
    <mergeCell ref="F727:G727"/>
    <mergeCell ref="F728:G728"/>
    <mergeCell ref="F729:G729"/>
    <mergeCell ref="F730:G730"/>
    <mergeCell ref="F731:G731"/>
    <mergeCell ref="F732:G732"/>
    <mergeCell ref="F733:G733"/>
    <mergeCell ref="F734:G734"/>
    <mergeCell ref="F735:G735"/>
    <mergeCell ref="F736:G736"/>
    <mergeCell ref="I738:J738"/>
    <mergeCell ref="F740:G740"/>
    <mergeCell ref="F741:G741"/>
    <mergeCell ref="F742:G742"/>
    <mergeCell ref="F743:G743"/>
    <mergeCell ref="F744:G744"/>
    <mergeCell ref="F745:G745"/>
    <mergeCell ref="F746:G746"/>
    <mergeCell ref="F747:G747"/>
    <mergeCell ref="F748:G748"/>
    <mergeCell ref="F749:G749"/>
    <mergeCell ref="I751:J751"/>
    <mergeCell ref="F753:G753"/>
    <mergeCell ref="F754:G754"/>
    <mergeCell ref="F755:G755"/>
    <mergeCell ref="F756:G756"/>
    <mergeCell ref="F757:G757"/>
    <mergeCell ref="F758:G758"/>
    <mergeCell ref="F759:G759"/>
    <mergeCell ref="F760:G760"/>
    <mergeCell ref="F761:G761"/>
    <mergeCell ref="F762:G762"/>
    <mergeCell ref="I764:J764"/>
    <mergeCell ref="F766:G766"/>
    <mergeCell ref="F767:G767"/>
    <mergeCell ref="F768:G768"/>
    <mergeCell ref="F769:G769"/>
    <mergeCell ref="F770:G770"/>
    <mergeCell ref="F771:G771"/>
    <mergeCell ref="F772:G772"/>
    <mergeCell ref="I774:J774"/>
    <mergeCell ref="F776:G776"/>
    <mergeCell ref="F777:G777"/>
    <mergeCell ref="F778:G778"/>
    <mergeCell ref="F779:G779"/>
    <mergeCell ref="F780:G780"/>
    <mergeCell ref="F781:G781"/>
    <mergeCell ref="F782:G782"/>
    <mergeCell ref="F783:G783"/>
    <mergeCell ref="F784:G784"/>
    <mergeCell ref="F785:G785"/>
    <mergeCell ref="I787:J787"/>
    <mergeCell ref="F789:G789"/>
    <mergeCell ref="F790:G790"/>
    <mergeCell ref="F791:G791"/>
    <mergeCell ref="F792:G792"/>
    <mergeCell ref="F793:G793"/>
    <mergeCell ref="F794:G794"/>
    <mergeCell ref="F795:G795"/>
    <mergeCell ref="F796:G796"/>
    <mergeCell ref="F797:G797"/>
    <mergeCell ref="F798:G798"/>
    <mergeCell ref="I800:J800"/>
    <mergeCell ref="F802:G802"/>
    <mergeCell ref="F803:G803"/>
    <mergeCell ref="F804:G804"/>
    <mergeCell ref="F805:G805"/>
    <mergeCell ref="F806:G806"/>
    <mergeCell ref="F807:G807"/>
    <mergeCell ref="F808:G808"/>
    <mergeCell ref="F809:G809"/>
    <mergeCell ref="F810:G810"/>
    <mergeCell ref="F811:G811"/>
    <mergeCell ref="I813:J813"/>
    <mergeCell ref="B816:D816"/>
    <mergeCell ref="G816:H816"/>
    <mergeCell ref="I816:K816"/>
    <mergeCell ref="B817:D817"/>
    <mergeCell ref="G817:H817"/>
    <mergeCell ref="I817:K817"/>
    <mergeCell ref="B818:D818"/>
    <mergeCell ref="G818:H818"/>
    <mergeCell ref="I818:K818"/>
  </mergeCells>
  <printOptions horizontalCentered="1"/>
  <pageMargins left="0.39370078740157483" right="0.39370078740157483" top="0.59055118110236227" bottom="0.98425196850393704" header="0.31496062992125984" footer="0.31496062992125984"/>
  <pageSetup paperSize="9" scale="58" orientation="portrait" r:id="rId1"/>
  <headerFooter>
    <oddFooter>&amp;L&amp;"Arial Narrow,Normal"&amp;10&amp;A
&amp;F&amp;C&amp;"Arial Narrow,Negrito"&amp;10ENG. CIVIL THIAGO ALVES SILVA&amp;"Arial Narrow,Normal"
CREA 1004804750/D-GO&amp;R&amp;9Página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theme="6"/>
  </sheetPr>
  <dimension ref="B1:AM30"/>
  <sheetViews>
    <sheetView showGridLines="0" showZeros="0" view="pageBreakPreview" zoomScale="85" zoomScaleNormal="120" zoomScaleSheetLayoutView="85" workbookViewId="0">
      <selection activeCell="G37" sqref="G37"/>
    </sheetView>
  </sheetViews>
  <sheetFormatPr defaultColWidth="9.140625" defaultRowHeight="12.75" x14ac:dyDescent="0.25"/>
  <cols>
    <col min="1" max="1" width="1.85546875" style="58" customWidth="1"/>
    <col min="2" max="2" width="9.85546875" style="58" customWidth="1"/>
    <col min="3" max="3" width="45.140625" style="58" customWidth="1"/>
    <col min="4" max="4" width="16.140625" style="58" customWidth="1"/>
    <col min="5" max="19" width="3.85546875" style="58" customWidth="1"/>
    <col min="20" max="20" width="8.85546875" style="58" bestFit="1" customWidth="1"/>
    <col min="21" max="36" width="3.85546875" style="58" customWidth="1"/>
    <col min="37" max="37" width="1.85546875" style="58" customWidth="1"/>
    <col min="38" max="16384" width="9.140625" style="58"/>
  </cols>
  <sheetData>
    <row r="1" spans="2:39" s="21" customFormat="1" ht="9.9499999999999993" customHeight="1" x14ac:dyDescent="0.25">
      <c r="B1" s="424" t="s">
        <v>256</v>
      </c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  <c r="O1" s="424"/>
      <c r="P1" s="424"/>
      <c r="Q1" s="424"/>
      <c r="R1" s="424"/>
      <c r="S1" s="424"/>
      <c r="T1" s="424"/>
      <c r="U1" s="424"/>
      <c r="V1" s="424"/>
      <c r="W1" s="424"/>
      <c r="X1" s="424"/>
      <c r="Y1" s="424"/>
      <c r="Z1" s="424"/>
      <c r="AA1" s="424"/>
      <c r="AB1" s="424"/>
      <c r="AC1" s="424"/>
      <c r="AD1" s="424"/>
      <c r="AE1" s="424"/>
      <c r="AF1" s="424"/>
      <c r="AG1" s="424"/>
      <c r="AH1" s="424"/>
      <c r="AI1" s="424"/>
      <c r="AJ1" s="424"/>
    </row>
    <row r="2" spans="2:39" s="21" customFormat="1" ht="9.9499999999999993" customHeight="1" x14ac:dyDescent="0.25"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  <c r="P2" s="424"/>
      <c r="Q2" s="424"/>
      <c r="R2" s="424"/>
      <c r="S2" s="424"/>
      <c r="T2" s="424"/>
      <c r="U2" s="424"/>
      <c r="V2" s="424"/>
      <c r="W2" s="424"/>
      <c r="X2" s="424"/>
      <c r="Y2" s="424"/>
      <c r="Z2" s="424"/>
      <c r="AA2" s="424"/>
      <c r="AB2" s="424"/>
      <c r="AC2" s="424"/>
      <c r="AD2" s="424"/>
      <c r="AE2" s="424"/>
      <c r="AF2" s="424"/>
      <c r="AG2" s="424"/>
      <c r="AH2" s="424"/>
      <c r="AI2" s="424"/>
      <c r="AJ2" s="424"/>
    </row>
    <row r="3" spans="2:39" s="21" customFormat="1" ht="9.9499999999999993" customHeight="1" x14ac:dyDescent="0.25">
      <c r="B3" s="424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424"/>
      <c r="S3" s="424"/>
      <c r="T3" s="424"/>
      <c r="U3" s="424"/>
      <c r="V3" s="424"/>
      <c r="W3" s="424"/>
      <c r="X3" s="424"/>
      <c r="Y3" s="424"/>
      <c r="Z3" s="424"/>
      <c r="AA3" s="424"/>
      <c r="AB3" s="424"/>
      <c r="AC3" s="424"/>
      <c r="AD3" s="424"/>
      <c r="AE3" s="424"/>
      <c r="AF3" s="424"/>
      <c r="AG3" s="424"/>
      <c r="AH3" s="424"/>
      <c r="AI3" s="424"/>
      <c r="AJ3" s="424"/>
    </row>
    <row r="4" spans="2:39" s="21" customFormat="1" ht="9.9499999999999993" customHeight="1" x14ac:dyDescent="0.25"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24"/>
      <c r="U4" s="424"/>
      <c r="V4" s="424"/>
      <c r="W4" s="424"/>
      <c r="X4" s="424"/>
      <c r="Y4" s="424"/>
      <c r="Z4" s="424"/>
      <c r="AA4" s="424"/>
      <c r="AB4" s="424"/>
      <c r="AC4" s="424"/>
      <c r="AD4" s="424"/>
      <c r="AE4" s="424"/>
      <c r="AF4" s="424"/>
      <c r="AG4" s="424"/>
      <c r="AH4" s="424"/>
      <c r="AI4" s="424"/>
      <c r="AJ4" s="424"/>
    </row>
    <row r="5" spans="2:39" s="21" customFormat="1" ht="9.9499999999999993" customHeight="1" x14ac:dyDescent="0.25"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4"/>
      <c r="P5" s="424"/>
      <c r="Q5" s="424"/>
      <c r="R5" s="424"/>
      <c r="S5" s="424"/>
      <c r="T5" s="424"/>
      <c r="U5" s="424"/>
      <c r="V5" s="424"/>
      <c r="W5" s="424"/>
      <c r="X5" s="424"/>
      <c r="Y5" s="424"/>
      <c r="Z5" s="424"/>
      <c r="AA5" s="424"/>
      <c r="AB5" s="424"/>
      <c r="AC5" s="424"/>
      <c r="AD5" s="424"/>
      <c r="AE5" s="424"/>
      <c r="AF5" s="424"/>
      <c r="AG5" s="424"/>
      <c r="AH5" s="424"/>
      <c r="AI5" s="424"/>
      <c r="AJ5" s="424"/>
    </row>
    <row r="6" spans="2:39" s="21" customFormat="1" ht="9.9499999999999993" customHeight="1" x14ac:dyDescent="0.25">
      <c r="B6" s="424"/>
      <c r="C6" s="424"/>
      <c r="D6" s="424"/>
      <c r="E6" s="424"/>
      <c r="F6" s="424"/>
      <c r="G6" s="424"/>
      <c r="H6" s="424"/>
      <c r="I6" s="424"/>
      <c r="J6" s="424"/>
      <c r="K6" s="424"/>
      <c r="L6" s="424"/>
      <c r="M6" s="424"/>
      <c r="N6" s="424"/>
      <c r="O6" s="424"/>
      <c r="P6" s="424"/>
      <c r="Q6" s="424"/>
      <c r="R6" s="424"/>
      <c r="S6" s="424"/>
      <c r="T6" s="424"/>
      <c r="U6" s="424"/>
      <c r="V6" s="424"/>
      <c r="W6" s="424"/>
      <c r="X6" s="424"/>
      <c r="Y6" s="424"/>
      <c r="Z6" s="424"/>
      <c r="AA6" s="424"/>
      <c r="AB6" s="424"/>
      <c r="AC6" s="424"/>
      <c r="AD6" s="424"/>
      <c r="AE6" s="424"/>
      <c r="AF6" s="424"/>
      <c r="AG6" s="424"/>
      <c r="AH6" s="424"/>
      <c r="AI6" s="424"/>
      <c r="AJ6" s="424"/>
    </row>
    <row r="7" spans="2:39" s="21" customFormat="1" ht="14.45" customHeight="1" x14ac:dyDescent="0.25">
      <c r="C7" s="22"/>
      <c r="AA7" s="12"/>
      <c r="AB7" s="12"/>
      <c r="AC7" s="9"/>
      <c r="AD7" s="9" t="s">
        <v>128</v>
      </c>
      <c r="AE7" s="12"/>
      <c r="AF7" s="12"/>
      <c r="AG7" s="10" t="str">
        <f>+'ORÇ. SINTÉTICO ONERADO'!S8</f>
        <v>ENCARGOS SOCIAIS HORISTAS:</v>
      </c>
      <c r="AH7" s="525">
        <f>+'ORÇ. SINTÉTICO ONERADO'!T8</f>
        <v>1.1186</v>
      </c>
      <c r="AI7" s="525"/>
      <c r="AJ7" s="525"/>
    </row>
    <row r="8" spans="2:39" s="12" customFormat="1" ht="15" customHeight="1" x14ac:dyDescent="0.25">
      <c r="B8" s="8" t="s">
        <v>50</v>
      </c>
      <c r="C8" s="13" t="str">
        <f>'DADOS DA OBRA'!$A$13</f>
        <v>TRIBUNAL REGIONAL ELEITORAL - PIAUÍ</v>
      </c>
      <c r="I8" s="9"/>
      <c r="J8" s="9"/>
      <c r="K8" s="9"/>
      <c r="R8" s="10" t="s">
        <v>137</v>
      </c>
      <c r="T8" s="11" t="str">
        <f>+'DADOS DA OBRA'!$M$25</f>
        <v>22/11/2021</v>
      </c>
      <c r="AC8" s="9"/>
      <c r="AD8" s="9"/>
      <c r="AG8" s="10" t="str">
        <f>+'ORÇ. SINTÉTICO ONERADO'!S9</f>
        <v>ENCARGOS SOCIAIS MENSALISTAS:</v>
      </c>
      <c r="AH8" s="525">
        <f>+'ORÇ. SINTÉTICO ONERADO'!T9</f>
        <v>0.70630000000000004</v>
      </c>
      <c r="AI8" s="525"/>
      <c r="AJ8" s="525"/>
    </row>
    <row r="9" spans="2:39" s="12" customFormat="1" ht="15" customHeight="1" x14ac:dyDescent="0.25">
      <c r="B9" s="8" t="s">
        <v>69</v>
      </c>
      <c r="C9" s="13" t="str">
        <f>'DADOS DA OBRA'!$A$16</f>
        <v>MODERNIZAÇÃO DE SUBESTAÇÃO ABRIGADA PARA OS PRÉDIOS SEDE E ANEXO</v>
      </c>
      <c r="R9" s="10" t="s">
        <v>52</v>
      </c>
      <c r="T9" s="11">
        <f>'DADOS DA OBRA'!$M$28</f>
        <v>44733</v>
      </c>
      <c r="AG9" s="10" t="str">
        <f>+'ORÇ. SINTÉTICO ONERADO'!S10</f>
        <v>BDI OBRA:</v>
      </c>
      <c r="AH9" s="525">
        <f>+'ORÇ. SINTÉTICO ONERADO'!T10</f>
        <v>0.21960000000000002</v>
      </c>
      <c r="AI9" s="525"/>
      <c r="AJ9" s="525"/>
    </row>
    <row r="10" spans="2:39" s="12" customFormat="1" ht="15" customHeight="1" x14ac:dyDescent="0.25">
      <c r="B10" s="8" t="s">
        <v>53</v>
      </c>
      <c r="C10" s="9" t="str">
        <f>+""&amp;'DADOS DA OBRA'!$A$19&amp;", "&amp;'DADOS DA OBRA'!$I$22&amp;", "&amp;'DADOS DA OBRA'!$O$22</f>
        <v>PRAÇA EDGAR NOGUEIRA, TERESINA, PI</v>
      </c>
      <c r="D10" s="9"/>
      <c r="R10" s="10" t="s">
        <v>138</v>
      </c>
      <c r="T10" s="11" t="str">
        <f>+'DADOS DA OBRA'!$A$28</f>
        <v>2 MESES</v>
      </c>
      <c r="AG10" s="10" t="str">
        <f>+'ORÇ. SINTÉTICO ONERADO'!S11</f>
        <v>BDI DIFERENCIADO:</v>
      </c>
      <c r="AH10" s="525">
        <f>+'ORÇ. SINTÉTICO ONERADO'!T11</f>
        <v>0.1527</v>
      </c>
      <c r="AI10" s="525"/>
      <c r="AJ10" s="525"/>
    </row>
    <row r="11" spans="2:39" s="12" customFormat="1" ht="47.25" customHeight="1" x14ac:dyDescent="0.25">
      <c r="B11" s="8" t="s">
        <v>70</v>
      </c>
      <c r="C11" s="436" t="str">
        <f>+'DADOS DA OBRA'!$A$31</f>
        <v>SINAPI - 04/2022 - PIAUÍ 	                                               SBC - 05/2022 - TSA - Teresina - PI
ORSE - 03/2022 - SERGIPE	                                              SETOP - 03/2022 - Minas Gerais - Central
SUDECAP - 02/2022 - MINAS GERAIS	                               CPOS - 02/2022 - São Paulo
AGESUL - 01/2022 - MATO GROSSO DO SUL	                AGETOP CIVIL - 04/2022 - Goiás
EMOP - 04/2022 - RIO DE JANEIRO</v>
      </c>
      <c r="D11" s="436"/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6"/>
      <c r="AC11" s="436"/>
      <c r="AD11" s="436"/>
      <c r="AE11" s="436"/>
      <c r="AF11" s="436"/>
      <c r="AG11" s="10">
        <f>+'ORÇ. SINTÉTICO ONERADO'!BG11</f>
        <v>0</v>
      </c>
      <c r="AH11" s="525">
        <f>+'ORÇ. SINTÉTICO ONERADO'!BH11</f>
        <v>0</v>
      </c>
      <c r="AI11" s="525"/>
      <c r="AJ11" s="525"/>
    </row>
    <row r="12" spans="2:39" s="20" customFormat="1" ht="6.95" customHeight="1" thickBot="1" x14ac:dyDescent="0.3">
      <c r="C12" s="84"/>
      <c r="AG12" s="76"/>
      <c r="AH12" s="77"/>
      <c r="AI12" s="77"/>
    </row>
    <row r="13" spans="2:39" s="59" customFormat="1" ht="20.100000000000001" customHeight="1" thickBot="1" x14ac:dyDescent="0.3">
      <c r="B13" s="497" t="s">
        <v>21</v>
      </c>
      <c r="C13" s="500" t="s">
        <v>95</v>
      </c>
      <c r="D13" s="503" t="s">
        <v>96</v>
      </c>
      <c r="E13" s="527" t="s">
        <v>97</v>
      </c>
      <c r="F13" s="528"/>
      <c r="G13" s="528"/>
      <c r="H13" s="528"/>
      <c r="I13" s="528"/>
      <c r="J13" s="528"/>
      <c r="K13" s="528"/>
      <c r="L13" s="528"/>
      <c r="M13" s="528"/>
      <c r="N13" s="528"/>
      <c r="O13" s="528"/>
      <c r="P13" s="528"/>
      <c r="Q13" s="528"/>
      <c r="R13" s="528"/>
      <c r="S13" s="528"/>
      <c r="T13" s="528"/>
      <c r="U13" s="528"/>
      <c r="V13" s="528"/>
      <c r="W13" s="528"/>
      <c r="X13" s="528"/>
      <c r="Y13" s="528"/>
      <c r="Z13" s="528"/>
      <c r="AA13" s="528"/>
      <c r="AB13" s="528"/>
      <c r="AC13" s="528"/>
      <c r="AD13" s="528"/>
      <c r="AE13" s="528"/>
      <c r="AF13" s="528"/>
      <c r="AG13" s="528"/>
      <c r="AH13" s="528"/>
      <c r="AI13" s="528"/>
      <c r="AJ13" s="529"/>
    </row>
    <row r="14" spans="2:39" s="59" customFormat="1" ht="18" customHeight="1" x14ac:dyDescent="0.25">
      <c r="B14" s="498"/>
      <c r="C14" s="501"/>
      <c r="D14" s="504"/>
      <c r="E14" s="512" t="s">
        <v>98</v>
      </c>
      <c r="F14" s="507"/>
      <c r="G14" s="507"/>
      <c r="H14" s="508"/>
      <c r="I14" s="506" t="s">
        <v>99</v>
      </c>
      <c r="J14" s="507"/>
      <c r="K14" s="507"/>
      <c r="L14" s="508"/>
      <c r="M14" s="506" t="s">
        <v>100</v>
      </c>
      <c r="N14" s="507"/>
      <c r="O14" s="507"/>
      <c r="P14" s="508"/>
      <c r="Q14" s="506" t="s">
        <v>126</v>
      </c>
      <c r="R14" s="507"/>
      <c r="S14" s="507"/>
      <c r="T14" s="508"/>
      <c r="U14" s="506" t="s">
        <v>127</v>
      </c>
      <c r="V14" s="507"/>
      <c r="W14" s="507"/>
      <c r="X14" s="508"/>
      <c r="Y14" s="506" t="s">
        <v>101</v>
      </c>
      <c r="Z14" s="507"/>
      <c r="AA14" s="507"/>
      <c r="AB14" s="508"/>
      <c r="AC14" s="506" t="s">
        <v>202</v>
      </c>
      <c r="AD14" s="507"/>
      <c r="AE14" s="507"/>
      <c r="AF14" s="508"/>
      <c r="AG14" s="506" t="s">
        <v>203</v>
      </c>
      <c r="AH14" s="507"/>
      <c r="AI14" s="507"/>
      <c r="AJ14" s="526"/>
    </row>
    <row r="15" spans="2:39" s="59" customFormat="1" ht="18" customHeight="1" thickBot="1" x14ac:dyDescent="0.3">
      <c r="B15" s="499"/>
      <c r="C15" s="502"/>
      <c r="D15" s="505"/>
      <c r="E15" s="227" t="s">
        <v>139</v>
      </c>
      <c r="F15" s="228" t="s">
        <v>140</v>
      </c>
      <c r="G15" s="228" t="s">
        <v>141</v>
      </c>
      <c r="H15" s="229" t="s">
        <v>142</v>
      </c>
      <c r="I15" s="230" t="s">
        <v>143</v>
      </c>
      <c r="J15" s="228" t="s">
        <v>144</v>
      </c>
      <c r="K15" s="228" t="s">
        <v>145</v>
      </c>
      <c r="L15" s="229" t="s">
        <v>146</v>
      </c>
      <c r="M15" s="230" t="s">
        <v>147</v>
      </c>
      <c r="N15" s="228" t="s">
        <v>148</v>
      </c>
      <c r="O15" s="228" t="s">
        <v>149</v>
      </c>
      <c r="P15" s="229" t="s">
        <v>150</v>
      </c>
      <c r="Q15" s="230" t="s">
        <v>151</v>
      </c>
      <c r="R15" s="228" t="s">
        <v>152</v>
      </c>
      <c r="S15" s="228" t="s">
        <v>153</v>
      </c>
      <c r="T15" s="229" t="s">
        <v>154</v>
      </c>
      <c r="U15" s="230" t="s">
        <v>155</v>
      </c>
      <c r="V15" s="228" t="s">
        <v>156</v>
      </c>
      <c r="W15" s="228" t="s">
        <v>157</v>
      </c>
      <c r="X15" s="229" t="s">
        <v>158</v>
      </c>
      <c r="Y15" s="230" t="s">
        <v>159</v>
      </c>
      <c r="Z15" s="228" t="s">
        <v>160</v>
      </c>
      <c r="AA15" s="228" t="s">
        <v>161</v>
      </c>
      <c r="AB15" s="229" t="s">
        <v>162</v>
      </c>
      <c r="AC15" s="230" t="s">
        <v>194</v>
      </c>
      <c r="AD15" s="228" t="s">
        <v>195</v>
      </c>
      <c r="AE15" s="228" t="s">
        <v>196</v>
      </c>
      <c r="AF15" s="229" t="s">
        <v>197</v>
      </c>
      <c r="AG15" s="230" t="s">
        <v>198</v>
      </c>
      <c r="AH15" s="228" t="s">
        <v>199</v>
      </c>
      <c r="AI15" s="228" t="s">
        <v>200</v>
      </c>
      <c r="AJ15" s="231" t="s">
        <v>201</v>
      </c>
    </row>
    <row r="16" spans="2:39" ht="18" customHeight="1" x14ac:dyDescent="0.25">
      <c r="B16" s="491">
        <v>1</v>
      </c>
      <c r="C16" s="493" t="str">
        <f>RESUMO!C16</f>
        <v>ADMINISTRAÇÃO</v>
      </c>
      <c r="D16" s="91">
        <f>RESUMO!J16</f>
        <v>30696.04</v>
      </c>
      <c r="E16" s="509">
        <f>E18*$D16</f>
        <v>15348.02</v>
      </c>
      <c r="F16" s="510"/>
      <c r="G16" s="510"/>
      <c r="H16" s="511"/>
      <c r="I16" s="509">
        <f>I18*$D16</f>
        <v>15348.02</v>
      </c>
      <c r="J16" s="510"/>
      <c r="K16" s="510"/>
      <c r="L16" s="511"/>
      <c r="M16" s="509">
        <f>M18*$D16</f>
        <v>0</v>
      </c>
      <c r="N16" s="510"/>
      <c r="O16" s="510"/>
      <c r="P16" s="511"/>
      <c r="Q16" s="509">
        <f>Q18*$D16</f>
        <v>0</v>
      </c>
      <c r="R16" s="510"/>
      <c r="S16" s="510"/>
      <c r="T16" s="511"/>
      <c r="U16" s="509">
        <f>U18*$D16</f>
        <v>0</v>
      </c>
      <c r="V16" s="510"/>
      <c r="W16" s="510"/>
      <c r="X16" s="511"/>
      <c r="Y16" s="509">
        <f>Y18*$D16</f>
        <v>0</v>
      </c>
      <c r="Z16" s="510"/>
      <c r="AA16" s="510"/>
      <c r="AB16" s="511"/>
      <c r="AC16" s="509">
        <f>AC18*$D16</f>
        <v>0</v>
      </c>
      <c r="AD16" s="510"/>
      <c r="AE16" s="510"/>
      <c r="AF16" s="511"/>
      <c r="AG16" s="509">
        <f>AG18*$D16</f>
        <v>0</v>
      </c>
      <c r="AH16" s="510"/>
      <c r="AI16" s="510"/>
      <c r="AJ16" s="539"/>
      <c r="AK16" s="59"/>
      <c r="AL16" s="242"/>
      <c r="AM16" s="242"/>
    </row>
    <row r="17" spans="2:39" ht="8.1" customHeight="1" x14ac:dyDescent="0.25">
      <c r="B17" s="491"/>
      <c r="C17" s="494"/>
      <c r="D17" s="91"/>
      <c r="E17" s="121"/>
      <c r="F17" s="122"/>
      <c r="G17" s="122"/>
      <c r="H17" s="123"/>
      <c r="I17" s="121"/>
      <c r="J17" s="122"/>
      <c r="K17" s="122"/>
      <c r="L17" s="123"/>
      <c r="M17" s="341"/>
      <c r="N17" s="342"/>
      <c r="O17" s="342"/>
      <c r="P17" s="343"/>
      <c r="Q17" s="341"/>
      <c r="R17" s="342"/>
      <c r="S17" s="342"/>
      <c r="T17" s="343"/>
      <c r="U17" s="341"/>
      <c r="V17" s="342"/>
      <c r="W17" s="342"/>
      <c r="X17" s="343"/>
      <c r="Y17" s="124"/>
      <c r="Z17" s="125"/>
      <c r="AA17" s="125"/>
      <c r="AB17" s="126"/>
      <c r="AC17" s="124"/>
      <c r="AD17" s="125"/>
      <c r="AE17" s="125"/>
      <c r="AF17" s="126"/>
      <c r="AG17" s="124"/>
      <c r="AH17" s="125"/>
      <c r="AI17" s="125"/>
      <c r="AJ17" s="127"/>
    </row>
    <row r="18" spans="2:39" ht="18" customHeight="1" x14ac:dyDescent="0.25">
      <c r="B18" s="492"/>
      <c r="C18" s="495"/>
      <c r="D18" s="92">
        <f>SUM(E18:X18)</f>
        <v>1</v>
      </c>
      <c r="E18" s="482">
        <v>0.5</v>
      </c>
      <c r="F18" s="483"/>
      <c r="G18" s="483"/>
      <c r="H18" s="484"/>
      <c r="I18" s="482">
        <v>0.5</v>
      </c>
      <c r="J18" s="483"/>
      <c r="K18" s="483"/>
      <c r="L18" s="484"/>
      <c r="M18" s="476">
        <v>0</v>
      </c>
      <c r="N18" s="477"/>
      <c r="O18" s="477"/>
      <c r="P18" s="478"/>
      <c r="Q18" s="476">
        <v>0</v>
      </c>
      <c r="R18" s="477"/>
      <c r="S18" s="477"/>
      <c r="T18" s="478"/>
      <c r="U18" s="476">
        <v>0</v>
      </c>
      <c r="V18" s="477"/>
      <c r="W18" s="477"/>
      <c r="X18" s="478"/>
      <c r="Y18" s="482"/>
      <c r="Z18" s="483"/>
      <c r="AA18" s="483"/>
      <c r="AB18" s="484"/>
      <c r="AC18" s="482"/>
      <c r="AD18" s="483"/>
      <c r="AE18" s="483"/>
      <c r="AF18" s="484"/>
      <c r="AG18" s="482"/>
      <c r="AH18" s="483"/>
      <c r="AI18" s="483"/>
      <c r="AJ18" s="538"/>
    </row>
    <row r="19" spans="2:39" ht="18" customHeight="1" x14ac:dyDescent="0.25">
      <c r="B19" s="491">
        <v>2</v>
      </c>
      <c r="C19" s="496" t="str">
        <f>RESUMO!C17</f>
        <v>CANTEIRO</v>
      </c>
      <c r="D19" s="91">
        <f>RESUMO!J17</f>
        <v>5382.37</v>
      </c>
      <c r="E19" s="485">
        <f>E21*$D19</f>
        <v>5382.37</v>
      </c>
      <c r="F19" s="486"/>
      <c r="G19" s="486"/>
      <c r="H19" s="487"/>
      <c r="I19" s="485">
        <f>I21*$D19</f>
        <v>0</v>
      </c>
      <c r="J19" s="486"/>
      <c r="K19" s="486"/>
      <c r="L19" s="487"/>
      <c r="M19" s="479">
        <f>M21*$D19</f>
        <v>0</v>
      </c>
      <c r="N19" s="480"/>
      <c r="O19" s="480"/>
      <c r="P19" s="481"/>
      <c r="Q19" s="479">
        <f>Q21*$D19</f>
        <v>0</v>
      </c>
      <c r="R19" s="480"/>
      <c r="S19" s="480"/>
      <c r="T19" s="481"/>
      <c r="U19" s="479">
        <f>U21*$D19</f>
        <v>0</v>
      </c>
      <c r="V19" s="480"/>
      <c r="W19" s="480"/>
      <c r="X19" s="481"/>
      <c r="Y19" s="485">
        <f>Y21*$D19</f>
        <v>0</v>
      </c>
      <c r="Z19" s="486"/>
      <c r="AA19" s="486"/>
      <c r="AB19" s="487"/>
      <c r="AC19" s="485">
        <f>AC21*$D19</f>
        <v>0</v>
      </c>
      <c r="AD19" s="486"/>
      <c r="AE19" s="486"/>
      <c r="AF19" s="487"/>
      <c r="AG19" s="485">
        <f>AG21*$D19</f>
        <v>0</v>
      </c>
      <c r="AH19" s="486"/>
      <c r="AI19" s="486"/>
      <c r="AJ19" s="537"/>
      <c r="AL19" s="242"/>
      <c r="AM19" s="242"/>
    </row>
    <row r="20" spans="2:39" ht="8.1" customHeight="1" x14ac:dyDescent="0.25">
      <c r="B20" s="491"/>
      <c r="C20" s="494"/>
      <c r="D20" s="91"/>
      <c r="E20" s="121"/>
      <c r="F20" s="122"/>
      <c r="G20" s="122"/>
      <c r="H20" s="123"/>
      <c r="I20" s="121"/>
      <c r="J20" s="122"/>
      <c r="K20" s="122"/>
      <c r="L20" s="123"/>
      <c r="M20" s="341"/>
      <c r="N20" s="342"/>
      <c r="O20" s="342"/>
      <c r="P20" s="343"/>
      <c r="Q20" s="341"/>
      <c r="R20" s="342"/>
      <c r="S20" s="342"/>
      <c r="T20" s="343"/>
      <c r="U20" s="341"/>
      <c r="V20" s="342"/>
      <c r="W20" s="342"/>
      <c r="X20" s="343"/>
      <c r="Y20" s="124"/>
      <c r="Z20" s="125"/>
      <c r="AA20" s="125"/>
      <c r="AB20" s="126"/>
      <c r="AC20" s="124"/>
      <c r="AD20" s="125"/>
      <c r="AE20" s="125"/>
      <c r="AF20" s="126"/>
      <c r="AG20" s="124"/>
      <c r="AH20" s="125"/>
      <c r="AI20" s="125"/>
      <c r="AJ20" s="127"/>
    </row>
    <row r="21" spans="2:39" ht="18" customHeight="1" x14ac:dyDescent="0.25">
      <c r="B21" s="492"/>
      <c r="C21" s="495"/>
      <c r="D21" s="92">
        <f>SUM(E21:X21)</f>
        <v>1</v>
      </c>
      <c r="E21" s="482">
        <v>1</v>
      </c>
      <c r="F21" s="483"/>
      <c r="G21" s="483"/>
      <c r="H21" s="484"/>
      <c r="I21" s="482"/>
      <c r="J21" s="483"/>
      <c r="K21" s="483"/>
      <c r="L21" s="484"/>
      <c r="M21" s="482">
        <f t="shared" ref="M21" si="0">+M18</f>
        <v>0</v>
      </c>
      <c r="N21" s="483"/>
      <c r="O21" s="483"/>
      <c r="P21" s="484"/>
      <c r="Q21" s="482">
        <f t="shared" ref="Q21" si="1">+Q18</f>
        <v>0</v>
      </c>
      <c r="R21" s="483"/>
      <c r="S21" s="483"/>
      <c r="T21" s="484"/>
      <c r="U21" s="482">
        <v>0</v>
      </c>
      <c r="V21" s="483"/>
      <c r="W21" s="483"/>
      <c r="X21" s="484"/>
      <c r="Y21" s="482"/>
      <c r="Z21" s="483"/>
      <c r="AA21" s="483"/>
      <c r="AB21" s="484"/>
      <c r="AC21" s="482"/>
      <c r="AD21" s="483"/>
      <c r="AE21" s="483"/>
      <c r="AF21" s="484"/>
      <c r="AG21" s="482"/>
      <c r="AH21" s="483"/>
      <c r="AI21" s="483"/>
      <c r="AJ21" s="538"/>
    </row>
    <row r="22" spans="2:39" ht="18" customHeight="1" x14ac:dyDescent="0.25">
      <c r="B22" s="491">
        <v>3</v>
      </c>
      <c r="C22" s="496" t="str">
        <f>RESUMO!C18</f>
        <v>SUBESTAÇÃO</v>
      </c>
      <c r="D22" s="91">
        <f>RESUMO!J18</f>
        <v>388847.17999999993</v>
      </c>
      <c r="E22" s="485">
        <f>E24*$D22</f>
        <v>194423.58999999997</v>
      </c>
      <c r="F22" s="486"/>
      <c r="G22" s="486"/>
      <c r="H22" s="487"/>
      <c r="I22" s="485">
        <f>I24*$D22</f>
        <v>194423.58999999997</v>
      </c>
      <c r="J22" s="486"/>
      <c r="K22" s="486"/>
      <c r="L22" s="487"/>
      <c r="M22" s="485">
        <f>M24*$D22</f>
        <v>0</v>
      </c>
      <c r="N22" s="486"/>
      <c r="O22" s="486"/>
      <c r="P22" s="487"/>
      <c r="Q22" s="485">
        <f>Q24*$D22</f>
        <v>0</v>
      </c>
      <c r="R22" s="486"/>
      <c r="S22" s="486"/>
      <c r="T22" s="487"/>
      <c r="U22" s="485">
        <f>U24*$D22</f>
        <v>0</v>
      </c>
      <c r="V22" s="486"/>
      <c r="W22" s="486"/>
      <c r="X22" s="487"/>
      <c r="Y22" s="485">
        <f>Y24*$D22</f>
        <v>0</v>
      </c>
      <c r="Z22" s="486"/>
      <c r="AA22" s="486"/>
      <c r="AB22" s="487"/>
      <c r="AC22" s="485">
        <f>AC24*$D22</f>
        <v>0</v>
      </c>
      <c r="AD22" s="486"/>
      <c r="AE22" s="486"/>
      <c r="AF22" s="487"/>
      <c r="AG22" s="485">
        <f>AG24*$D22</f>
        <v>0</v>
      </c>
      <c r="AH22" s="486"/>
      <c r="AI22" s="486"/>
      <c r="AJ22" s="537"/>
      <c r="AL22" s="242"/>
      <c r="AM22" s="242"/>
    </row>
    <row r="23" spans="2:39" ht="8.1" customHeight="1" x14ac:dyDescent="0.25">
      <c r="B23" s="491"/>
      <c r="C23" s="494"/>
      <c r="D23" s="91"/>
      <c r="E23" s="124"/>
      <c r="F23" s="122"/>
      <c r="G23" s="122"/>
      <c r="H23" s="123"/>
      <c r="I23" s="121"/>
      <c r="J23" s="122"/>
      <c r="K23" s="122"/>
      <c r="L23" s="123"/>
      <c r="M23" s="341"/>
      <c r="N23" s="342"/>
      <c r="O23" s="342"/>
      <c r="P23" s="343"/>
      <c r="Q23" s="341"/>
      <c r="R23" s="342"/>
      <c r="S23" s="342"/>
      <c r="T23" s="126"/>
      <c r="U23" s="124"/>
      <c r="V23" s="125"/>
      <c r="W23" s="125"/>
      <c r="X23" s="126"/>
      <c r="Y23" s="124"/>
      <c r="Z23" s="125"/>
      <c r="AA23" s="125"/>
      <c r="AB23" s="126"/>
      <c r="AC23" s="124"/>
      <c r="AD23" s="125"/>
      <c r="AE23" s="125"/>
      <c r="AF23" s="126"/>
      <c r="AG23" s="124"/>
      <c r="AH23" s="125"/>
      <c r="AI23" s="125"/>
      <c r="AJ23" s="127"/>
    </row>
    <row r="24" spans="2:39" ht="18" customHeight="1" thickBot="1" x14ac:dyDescent="0.3">
      <c r="B24" s="492"/>
      <c r="C24" s="495"/>
      <c r="D24" s="92">
        <f>SUM(E24:X24)</f>
        <v>1</v>
      </c>
      <c r="E24" s="482">
        <v>0.5</v>
      </c>
      <c r="F24" s="483"/>
      <c r="G24" s="483"/>
      <c r="H24" s="484"/>
      <c r="I24" s="482">
        <v>0.5</v>
      </c>
      <c r="J24" s="483"/>
      <c r="K24" s="483"/>
      <c r="L24" s="484"/>
      <c r="M24" s="482"/>
      <c r="N24" s="483"/>
      <c r="O24" s="483"/>
      <c r="P24" s="484"/>
      <c r="Q24" s="482"/>
      <c r="R24" s="483"/>
      <c r="S24" s="483"/>
      <c r="T24" s="484"/>
      <c r="U24" s="482"/>
      <c r="V24" s="483"/>
      <c r="W24" s="483"/>
      <c r="X24" s="484"/>
      <c r="Y24" s="482"/>
      <c r="Z24" s="483"/>
      <c r="AA24" s="483"/>
      <c r="AB24" s="484"/>
      <c r="AC24" s="482"/>
      <c r="AD24" s="483"/>
      <c r="AE24" s="483"/>
      <c r="AF24" s="484"/>
      <c r="AG24" s="482"/>
      <c r="AH24" s="483"/>
      <c r="AI24" s="483"/>
      <c r="AJ24" s="538"/>
    </row>
    <row r="25" spans="2:39" ht="21" customHeight="1" x14ac:dyDescent="0.25">
      <c r="B25" s="60"/>
      <c r="C25" s="61" t="s">
        <v>102</v>
      </c>
      <c r="D25" s="62">
        <f>D16+D19+D22</f>
        <v>424925.58999999997</v>
      </c>
      <c r="E25" s="488">
        <f>E16+E22+E19</f>
        <v>215153.97999999995</v>
      </c>
      <c r="F25" s="489"/>
      <c r="G25" s="489"/>
      <c r="H25" s="490"/>
      <c r="I25" s="488">
        <f t="shared" ref="I25" si="2">I16+I22+I19</f>
        <v>209771.60999999996</v>
      </c>
      <c r="J25" s="489"/>
      <c r="K25" s="489"/>
      <c r="L25" s="490"/>
      <c r="M25" s="488">
        <f t="shared" ref="M25" si="3">M16+M22+M19</f>
        <v>0</v>
      </c>
      <c r="N25" s="489"/>
      <c r="O25" s="489"/>
      <c r="P25" s="490"/>
      <c r="Q25" s="488">
        <f t="shared" ref="Q25" si="4">Q16+Q22+Q19</f>
        <v>0</v>
      </c>
      <c r="R25" s="489"/>
      <c r="S25" s="489"/>
      <c r="T25" s="490"/>
      <c r="U25" s="488">
        <f t="shared" ref="U25" si="5">U16+U22+U19</f>
        <v>0</v>
      </c>
      <c r="V25" s="489"/>
      <c r="W25" s="489"/>
      <c r="X25" s="490"/>
      <c r="Y25" s="516"/>
      <c r="Z25" s="517"/>
      <c r="AA25" s="517"/>
      <c r="AB25" s="518"/>
      <c r="AC25" s="516"/>
      <c r="AD25" s="517"/>
      <c r="AE25" s="517"/>
      <c r="AF25" s="518"/>
      <c r="AG25" s="516"/>
      <c r="AH25" s="517"/>
      <c r="AI25" s="517"/>
      <c r="AJ25" s="534"/>
    </row>
    <row r="26" spans="2:39" ht="21" customHeight="1" thickBot="1" x14ac:dyDescent="0.3">
      <c r="B26" s="63"/>
      <c r="C26" s="64" t="s">
        <v>103</v>
      </c>
      <c r="D26" s="65">
        <f>SUM(E26:X26)</f>
        <v>0.99999999999999989</v>
      </c>
      <c r="E26" s="519">
        <f>E25/$D$25</f>
        <v>0.50633330885061545</v>
      </c>
      <c r="F26" s="520"/>
      <c r="G26" s="520"/>
      <c r="H26" s="521"/>
      <c r="I26" s="519">
        <f>I25/$D$25</f>
        <v>0.49366669114938444</v>
      </c>
      <c r="J26" s="520"/>
      <c r="K26" s="520"/>
      <c r="L26" s="521"/>
      <c r="M26" s="519">
        <f t="shared" ref="M26" si="6">M25/$D$25</f>
        <v>0</v>
      </c>
      <c r="N26" s="520"/>
      <c r="O26" s="520"/>
      <c r="P26" s="521"/>
      <c r="Q26" s="519">
        <f t="shared" ref="Q26" si="7">Q25/$D$25</f>
        <v>0</v>
      </c>
      <c r="R26" s="520"/>
      <c r="S26" s="520"/>
      <c r="T26" s="521"/>
      <c r="U26" s="519">
        <f t="shared" ref="U26" si="8">U25/$D$25</f>
        <v>0</v>
      </c>
      <c r="V26" s="520"/>
      <c r="W26" s="520"/>
      <c r="X26" s="521"/>
      <c r="Y26" s="519"/>
      <c r="Z26" s="520"/>
      <c r="AA26" s="520"/>
      <c r="AB26" s="521"/>
      <c r="AC26" s="519"/>
      <c r="AD26" s="520"/>
      <c r="AE26" s="520"/>
      <c r="AF26" s="521"/>
      <c r="AG26" s="519"/>
      <c r="AH26" s="520"/>
      <c r="AI26" s="520"/>
      <c r="AJ26" s="535"/>
    </row>
    <row r="27" spans="2:39" s="59" customFormat="1" ht="21" customHeight="1" x14ac:dyDescent="0.25">
      <c r="B27" s="66"/>
      <c r="C27" s="67" t="s">
        <v>104</v>
      </c>
      <c r="D27" s="68"/>
      <c r="E27" s="522">
        <f>+E25</f>
        <v>215153.97999999995</v>
      </c>
      <c r="F27" s="523"/>
      <c r="G27" s="523"/>
      <c r="H27" s="524"/>
      <c r="I27" s="522">
        <f>+I25+E27</f>
        <v>424925.58999999991</v>
      </c>
      <c r="J27" s="523"/>
      <c r="K27" s="523"/>
      <c r="L27" s="524"/>
      <c r="M27" s="522"/>
      <c r="N27" s="523"/>
      <c r="O27" s="523"/>
      <c r="P27" s="524"/>
      <c r="Q27" s="522"/>
      <c r="R27" s="523"/>
      <c r="S27" s="523"/>
      <c r="T27" s="524"/>
      <c r="U27" s="522"/>
      <c r="V27" s="523"/>
      <c r="W27" s="523"/>
      <c r="X27" s="524"/>
      <c r="Y27" s="531"/>
      <c r="Z27" s="532"/>
      <c r="AA27" s="532"/>
      <c r="AB27" s="533"/>
      <c r="AC27" s="531"/>
      <c r="AD27" s="532"/>
      <c r="AE27" s="532"/>
      <c r="AF27" s="533"/>
      <c r="AG27" s="531"/>
      <c r="AH27" s="532"/>
      <c r="AI27" s="532"/>
      <c r="AJ27" s="536"/>
    </row>
    <row r="28" spans="2:39" s="59" customFormat="1" ht="21" customHeight="1" thickBot="1" x14ac:dyDescent="0.3">
      <c r="B28" s="69"/>
      <c r="C28" s="70" t="s">
        <v>105</v>
      </c>
      <c r="D28" s="70"/>
      <c r="E28" s="513">
        <f>E26</f>
        <v>0.50633330885061545</v>
      </c>
      <c r="F28" s="514"/>
      <c r="G28" s="514"/>
      <c r="H28" s="515"/>
      <c r="I28" s="513">
        <f>+I26+E28</f>
        <v>0.99999999999999989</v>
      </c>
      <c r="J28" s="514"/>
      <c r="K28" s="514"/>
      <c r="L28" s="515"/>
      <c r="M28" s="513"/>
      <c r="N28" s="514"/>
      <c r="O28" s="514"/>
      <c r="P28" s="515"/>
      <c r="Q28" s="513"/>
      <c r="R28" s="514"/>
      <c r="S28" s="514"/>
      <c r="T28" s="515"/>
      <c r="U28" s="513"/>
      <c r="V28" s="514"/>
      <c r="W28" s="514"/>
      <c r="X28" s="515"/>
      <c r="Y28" s="513"/>
      <c r="Z28" s="514"/>
      <c r="AA28" s="514"/>
      <c r="AB28" s="515"/>
      <c r="AC28" s="513"/>
      <c r="AD28" s="514"/>
      <c r="AE28" s="514"/>
      <c r="AF28" s="515"/>
      <c r="AG28" s="513"/>
      <c r="AH28" s="514"/>
      <c r="AI28" s="514"/>
      <c r="AJ28" s="530"/>
    </row>
    <row r="30" spans="2:39" x14ac:dyDescent="0.25">
      <c r="D30" s="232"/>
    </row>
  </sheetData>
  <mergeCells count="105">
    <mergeCell ref="M28:P28"/>
    <mergeCell ref="AG27:AJ27"/>
    <mergeCell ref="AC19:AF19"/>
    <mergeCell ref="AG22:AJ22"/>
    <mergeCell ref="AC24:AF24"/>
    <mergeCell ref="AG24:AJ24"/>
    <mergeCell ref="AG16:AJ16"/>
    <mergeCell ref="AC18:AF18"/>
    <mergeCell ref="AG18:AJ18"/>
    <mergeCell ref="AC16:AF16"/>
    <mergeCell ref="AC22:AF22"/>
    <mergeCell ref="AG19:AJ19"/>
    <mergeCell ref="AC21:AF21"/>
    <mergeCell ref="AG21:AJ21"/>
    <mergeCell ref="Q27:T27"/>
    <mergeCell ref="Q28:T28"/>
    <mergeCell ref="U27:X27"/>
    <mergeCell ref="U28:X28"/>
    <mergeCell ref="Y27:AB27"/>
    <mergeCell ref="Y26:AB26"/>
    <mergeCell ref="E28:H28"/>
    <mergeCell ref="I26:L26"/>
    <mergeCell ref="M26:P26"/>
    <mergeCell ref="I27:L27"/>
    <mergeCell ref="I28:L28"/>
    <mergeCell ref="E25:H25"/>
    <mergeCell ref="I25:L25"/>
    <mergeCell ref="AH7:AJ7"/>
    <mergeCell ref="AH8:AJ8"/>
    <mergeCell ref="AH9:AJ9"/>
    <mergeCell ref="AH10:AJ10"/>
    <mergeCell ref="M14:P14"/>
    <mergeCell ref="AC14:AF14"/>
    <mergeCell ref="AH11:AJ11"/>
    <mergeCell ref="AG14:AJ14"/>
    <mergeCell ref="E13:AJ13"/>
    <mergeCell ref="C11:AF11"/>
    <mergeCell ref="AC28:AF28"/>
    <mergeCell ref="AG28:AJ28"/>
    <mergeCell ref="AC27:AF27"/>
    <mergeCell ref="AG25:AJ25"/>
    <mergeCell ref="AC26:AF26"/>
    <mergeCell ref="AG26:AJ26"/>
    <mergeCell ref="AC25:AF25"/>
    <mergeCell ref="E27:H27"/>
    <mergeCell ref="M25:P25"/>
    <mergeCell ref="M27:P27"/>
    <mergeCell ref="I21:L21"/>
    <mergeCell ref="M19:P19"/>
    <mergeCell ref="M21:P21"/>
    <mergeCell ref="E19:H19"/>
    <mergeCell ref="E21:H21"/>
    <mergeCell ref="E22:H22"/>
    <mergeCell ref="I22:L22"/>
    <mergeCell ref="E24:H24"/>
    <mergeCell ref="I24:L24"/>
    <mergeCell ref="M22:P22"/>
    <mergeCell ref="E14:H14"/>
    <mergeCell ref="Y28:AB28"/>
    <mergeCell ref="I14:L14"/>
    <mergeCell ref="E16:H16"/>
    <mergeCell ref="I16:L16"/>
    <mergeCell ref="Y19:AB19"/>
    <mergeCell ref="Y21:AB21"/>
    <mergeCell ref="Y22:AB22"/>
    <mergeCell ref="Y24:AB24"/>
    <mergeCell ref="Y25:AB25"/>
    <mergeCell ref="U14:X14"/>
    <mergeCell ref="U16:X16"/>
    <mergeCell ref="M24:P24"/>
    <mergeCell ref="I18:L18"/>
    <mergeCell ref="M16:P16"/>
    <mergeCell ref="M18:P18"/>
    <mergeCell ref="I19:L19"/>
    <mergeCell ref="E26:H26"/>
    <mergeCell ref="Q19:T19"/>
    <mergeCell ref="Q21:T21"/>
    <mergeCell ref="Q26:T26"/>
    <mergeCell ref="U26:X26"/>
    <mergeCell ref="Q22:T22"/>
    <mergeCell ref="Q24:T24"/>
    <mergeCell ref="B1:AJ6"/>
    <mergeCell ref="U18:X18"/>
    <mergeCell ref="U19:X19"/>
    <mergeCell ref="U21:X21"/>
    <mergeCell ref="U22:X22"/>
    <mergeCell ref="U24:X24"/>
    <mergeCell ref="U25:X25"/>
    <mergeCell ref="B16:B18"/>
    <mergeCell ref="C16:C18"/>
    <mergeCell ref="B19:B21"/>
    <mergeCell ref="C19:C21"/>
    <mergeCell ref="B22:B24"/>
    <mergeCell ref="C22:C24"/>
    <mergeCell ref="B13:B15"/>
    <mergeCell ref="C13:C15"/>
    <mergeCell ref="Q25:T25"/>
    <mergeCell ref="D13:D15"/>
    <mergeCell ref="Y14:AB14"/>
    <mergeCell ref="Y16:AB16"/>
    <mergeCell ref="Y18:AB18"/>
    <mergeCell ref="Q14:T14"/>
    <mergeCell ref="Q16:T16"/>
    <mergeCell ref="Q18:T18"/>
    <mergeCell ref="E18:H18"/>
  </mergeCells>
  <printOptions horizontalCentered="1"/>
  <pageMargins left="0.51181102362204722" right="0.51181102362204722" top="0.59055118110236227" bottom="0.98425196850393704" header="0.31496062992125984" footer="0.31496062992125984"/>
  <pageSetup paperSize="9" scale="62" orientation="landscape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theme="6"/>
  </sheetPr>
  <dimension ref="B1:O37"/>
  <sheetViews>
    <sheetView showGridLines="0" showZeros="0" view="pageBreakPreview" zoomScale="70" zoomScaleNormal="100" zoomScaleSheetLayoutView="70" workbookViewId="0">
      <selection activeCell="H37" sqref="H37"/>
    </sheetView>
  </sheetViews>
  <sheetFormatPr defaultColWidth="9.140625" defaultRowHeight="12.75" x14ac:dyDescent="0.25"/>
  <cols>
    <col min="1" max="1" width="6.42578125" style="131" customWidth="1"/>
    <col min="2" max="2" width="20" style="131" bestFit="1" customWidth="1"/>
    <col min="3" max="3" width="11.42578125" style="131" customWidth="1"/>
    <col min="4" max="4" width="80.42578125" style="131" customWidth="1"/>
    <col min="5" max="5" width="10.85546875" style="132" customWidth="1"/>
    <col min="6" max="6" width="9.140625" style="133" customWidth="1"/>
    <col min="7" max="7" width="15.42578125" style="133" bestFit="1" customWidth="1"/>
    <col min="8" max="8" width="16" style="133" customWidth="1"/>
    <col min="9" max="10" width="11.85546875" style="133" customWidth="1"/>
    <col min="11" max="11" width="1.85546875" style="131" customWidth="1"/>
    <col min="12" max="16384" width="9.140625" style="131"/>
  </cols>
  <sheetData>
    <row r="1" spans="2:15" s="21" customFormat="1" ht="9.9499999999999993" customHeight="1" x14ac:dyDescent="0.25">
      <c r="B1" s="424" t="s">
        <v>252</v>
      </c>
      <c r="C1" s="424"/>
      <c r="D1" s="424"/>
      <c r="E1" s="424"/>
      <c r="F1" s="424"/>
      <c r="G1" s="424"/>
      <c r="H1" s="424"/>
      <c r="I1" s="424"/>
      <c r="J1" s="424"/>
      <c r="K1" s="134"/>
      <c r="L1" s="134"/>
      <c r="M1" s="134"/>
      <c r="N1" s="134"/>
      <c r="O1" s="134"/>
    </row>
    <row r="2" spans="2:15" s="21" customFormat="1" ht="9.9499999999999993" customHeight="1" x14ac:dyDescent="0.25">
      <c r="B2" s="424"/>
      <c r="C2" s="424"/>
      <c r="D2" s="424"/>
      <c r="E2" s="424"/>
      <c r="F2" s="424"/>
      <c r="G2" s="424"/>
      <c r="H2" s="424"/>
      <c r="I2" s="424"/>
      <c r="J2" s="424"/>
      <c r="K2" s="134"/>
      <c r="L2" s="134"/>
      <c r="M2" s="134"/>
      <c r="N2" s="134"/>
      <c r="O2" s="134"/>
    </row>
    <row r="3" spans="2:15" s="21" customFormat="1" ht="9.9499999999999993" customHeight="1" x14ac:dyDescent="0.25">
      <c r="B3" s="424"/>
      <c r="C3" s="424"/>
      <c r="D3" s="424"/>
      <c r="E3" s="424"/>
      <c r="F3" s="424"/>
      <c r="G3" s="424"/>
      <c r="H3" s="424"/>
      <c r="I3" s="424"/>
      <c r="J3" s="424"/>
      <c r="K3" s="134"/>
      <c r="L3" s="134"/>
      <c r="M3" s="134"/>
      <c r="N3" s="134"/>
      <c r="O3" s="134"/>
    </row>
    <row r="4" spans="2:15" s="21" customFormat="1" ht="9.9499999999999993" customHeight="1" x14ac:dyDescent="0.25">
      <c r="B4" s="424"/>
      <c r="C4" s="424"/>
      <c r="D4" s="424"/>
      <c r="E4" s="424"/>
      <c r="F4" s="424"/>
      <c r="G4" s="424"/>
      <c r="H4" s="424"/>
      <c r="I4" s="424"/>
      <c r="J4" s="424"/>
      <c r="K4" s="134"/>
      <c r="L4" s="134"/>
      <c r="M4" s="134"/>
      <c r="N4" s="134"/>
      <c r="O4" s="134"/>
    </row>
    <row r="5" spans="2:15" s="21" customFormat="1" ht="9.9499999999999993" customHeight="1" x14ac:dyDescent="0.25">
      <c r="B5" s="424"/>
      <c r="C5" s="424"/>
      <c r="D5" s="424"/>
      <c r="E5" s="424"/>
      <c r="F5" s="424"/>
      <c r="G5" s="424"/>
      <c r="H5" s="424"/>
      <c r="I5" s="424"/>
      <c r="J5" s="424"/>
      <c r="K5" s="134"/>
      <c r="L5" s="134"/>
      <c r="M5" s="134"/>
      <c r="N5" s="134"/>
      <c r="O5" s="134"/>
    </row>
    <row r="6" spans="2:15" s="21" customFormat="1" ht="9.9499999999999993" customHeight="1" x14ac:dyDescent="0.25">
      <c r="B6" s="424"/>
      <c r="C6" s="424"/>
      <c r="D6" s="424"/>
      <c r="E6" s="424"/>
      <c r="F6" s="424"/>
      <c r="G6" s="424"/>
      <c r="H6" s="424"/>
      <c r="I6" s="424"/>
      <c r="J6" s="424"/>
      <c r="K6" s="134"/>
      <c r="L6" s="134"/>
      <c r="M6" s="134"/>
      <c r="N6" s="134"/>
      <c r="O6" s="134"/>
    </row>
    <row r="7" spans="2:15" s="21" customFormat="1" x14ac:dyDescent="0.25">
      <c r="E7" s="22"/>
      <c r="F7" s="23"/>
      <c r="G7" s="23"/>
      <c r="H7" s="23"/>
    </row>
    <row r="8" spans="2:15" s="12" customFormat="1" ht="15" customHeight="1" x14ac:dyDescent="0.25">
      <c r="B8" s="8" t="s">
        <v>50</v>
      </c>
      <c r="C8" s="13" t="str">
        <f>'DADOS DA OBRA'!$A$13</f>
        <v>TRIBUNAL REGIONAL ELEITORAL - PIAUÍ</v>
      </c>
      <c r="E8" s="128"/>
      <c r="F8" s="86" t="s">
        <v>137</v>
      </c>
      <c r="G8" s="241" t="str">
        <f>+'DADOS DA OBRA'!$M$25</f>
        <v>22/11/2021</v>
      </c>
      <c r="H8" s="114"/>
      <c r="I8" s="10" t="s">
        <v>71</v>
      </c>
      <c r="J8" s="52">
        <f>+'DADOS DA OBRA'!$I$25</f>
        <v>1.1186</v>
      </c>
      <c r="K8" s="9"/>
    </row>
    <row r="9" spans="2:15" s="12" customFormat="1" ht="15" customHeight="1" x14ac:dyDescent="0.25">
      <c r="B9" s="8" t="s">
        <v>69</v>
      </c>
      <c r="C9" s="13" t="str">
        <f>'DADOS DA OBRA'!$A$16</f>
        <v>MODERNIZAÇÃO DE SUBESTAÇÃO ABRIGADA PARA OS PRÉDIOS SEDE E ANEXO</v>
      </c>
      <c r="E9" s="128"/>
      <c r="F9" s="240" t="s">
        <v>52</v>
      </c>
      <c r="G9" s="241">
        <f>'DADOS DA OBRA'!$M$28</f>
        <v>44733</v>
      </c>
      <c r="H9" s="115"/>
      <c r="I9" s="10" t="s">
        <v>72</v>
      </c>
      <c r="J9" s="52">
        <f>+'DADOS DA OBRA'!$I$28</f>
        <v>0.70630000000000004</v>
      </c>
    </row>
    <row r="10" spans="2:15" s="12" customFormat="1" ht="15" customHeight="1" x14ac:dyDescent="0.25">
      <c r="B10" s="8" t="s">
        <v>53</v>
      </c>
      <c r="C10" s="9" t="str">
        <f>+""&amp;'DADOS DA OBRA'!$A$19&amp;", "&amp;'DADOS DA OBRA'!$I$22&amp;", "&amp;'DADOS DA OBRA'!$O$22</f>
        <v>PRAÇA EDGAR NOGUEIRA, TERESINA, PI</v>
      </c>
      <c r="E10" s="128"/>
      <c r="F10" s="86" t="s">
        <v>138</v>
      </c>
      <c r="G10" s="241" t="str">
        <f>+'DADOS DA OBRA'!$A$28</f>
        <v>2 MESES</v>
      </c>
      <c r="H10" s="115"/>
      <c r="I10" s="10" t="s">
        <v>131</v>
      </c>
      <c r="J10" s="52">
        <f>+'DADOS DA OBRA'!$E$25</f>
        <v>0.21960000000000002</v>
      </c>
    </row>
    <row r="11" spans="2:15" s="12" customFormat="1" ht="12.75" customHeight="1" x14ac:dyDescent="0.25">
      <c r="B11" s="8" t="s">
        <v>70</v>
      </c>
      <c r="C11" s="13" t="str">
        <f>+'DADOS DA OBRA'!$A$31</f>
        <v>SINAPI - 04/2022 - PIAUÍ 	                                               SBC - 05/2022 - TSA - Teresina - PI
ORSE - 03/2022 - SERGIPE	                                              SETOP - 03/2022 - Minas Gerais - Central
SUDECAP - 02/2022 - MINAS GERAIS	                               CPOS - 02/2022 - São Paulo
AGESUL - 01/2022 - MATO GROSSO DO SUL	                AGETOP CIVIL - 04/2022 - Goiás
EMOP - 04/2022 - RIO DE JANEIRO</v>
      </c>
      <c r="E11" s="128"/>
      <c r="F11" s="115"/>
      <c r="G11" s="115"/>
      <c r="H11" s="555" t="s">
        <v>132</v>
      </c>
      <c r="I11" s="555"/>
      <c r="J11" s="52">
        <f>+'DADOS DA OBRA'!$E$28</f>
        <v>0.1527</v>
      </c>
      <c r="M11" s="10"/>
    </row>
    <row r="12" spans="2:15" s="20" customFormat="1" ht="11.45" customHeight="1" thickBot="1" x14ac:dyDescent="0.3">
      <c r="E12" s="84"/>
      <c r="F12" s="80"/>
      <c r="G12" s="80"/>
      <c r="H12" s="80"/>
      <c r="J12" s="73"/>
      <c r="K12" s="74"/>
    </row>
    <row r="13" spans="2:15" ht="20.100000000000001" customHeight="1" x14ac:dyDescent="0.25">
      <c r="B13" s="547" t="s">
        <v>45</v>
      </c>
      <c r="C13" s="549" t="s">
        <v>44</v>
      </c>
      <c r="D13" s="551" t="s">
        <v>11</v>
      </c>
      <c r="E13" s="553" t="s">
        <v>24</v>
      </c>
      <c r="F13" s="553" t="s">
        <v>12</v>
      </c>
      <c r="G13" s="553" t="s">
        <v>20</v>
      </c>
      <c r="H13" s="553" t="s">
        <v>14</v>
      </c>
      <c r="I13" s="545" t="s">
        <v>25</v>
      </c>
      <c r="J13" s="540" t="s">
        <v>26</v>
      </c>
    </row>
    <row r="14" spans="2:15" ht="20.100000000000001" customHeight="1" thickBot="1" x14ac:dyDescent="0.3">
      <c r="B14" s="548"/>
      <c r="C14" s="550"/>
      <c r="D14" s="552"/>
      <c r="E14" s="554"/>
      <c r="F14" s="554"/>
      <c r="G14" s="554"/>
      <c r="H14" s="554"/>
      <c r="I14" s="546"/>
      <c r="J14" s="541"/>
    </row>
    <row r="15" spans="2:15" s="101" customFormat="1" ht="42.75" x14ac:dyDescent="0.25">
      <c r="B15" s="376" t="s">
        <v>728</v>
      </c>
      <c r="C15" s="376" t="s">
        <v>664</v>
      </c>
      <c r="D15" s="377" t="s">
        <v>729</v>
      </c>
      <c r="E15" s="378" t="s">
        <v>665</v>
      </c>
      <c r="F15" s="376">
        <v>750</v>
      </c>
      <c r="G15" s="405">
        <v>181.47</v>
      </c>
      <c r="H15" s="405">
        <v>136107.35999999999</v>
      </c>
      <c r="I15" s="368">
        <f t="shared" ref="I15:I36" si="0">H15/$H$37</f>
        <v>0.32030869216419744</v>
      </c>
      <c r="J15" s="369">
        <f>I15</f>
        <v>0.32030869216419744</v>
      </c>
      <c r="L15" s="129"/>
      <c r="M15" s="129"/>
    </row>
    <row r="16" spans="2:15" s="101" customFormat="1" ht="14.25" x14ac:dyDescent="0.25">
      <c r="B16" s="376" t="s">
        <v>724</v>
      </c>
      <c r="C16" s="376" t="s">
        <v>123</v>
      </c>
      <c r="D16" s="377" t="s">
        <v>725</v>
      </c>
      <c r="E16" s="378" t="s">
        <v>22</v>
      </c>
      <c r="F16" s="376">
        <v>1</v>
      </c>
      <c r="G16" s="405">
        <v>83845.69</v>
      </c>
      <c r="H16" s="405">
        <v>83845.69</v>
      </c>
      <c r="I16" s="406">
        <f t="shared" si="0"/>
        <v>0.19731852346195483</v>
      </c>
      <c r="J16" s="407">
        <f>J15+I16</f>
        <v>0.51762721562615233</v>
      </c>
      <c r="L16" s="129"/>
      <c r="M16" s="129"/>
    </row>
    <row r="17" spans="2:13" s="101" customFormat="1" ht="14.25" x14ac:dyDescent="0.25">
      <c r="B17" s="376" t="s">
        <v>714</v>
      </c>
      <c r="C17" s="376" t="s">
        <v>182</v>
      </c>
      <c r="D17" s="377" t="s">
        <v>715</v>
      </c>
      <c r="E17" s="378" t="s">
        <v>22</v>
      </c>
      <c r="F17" s="376">
        <v>1</v>
      </c>
      <c r="G17" s="405">
        <v>62603.43</v>
      </c>
      <c r="H17" s="405">
        <v>62603.43</v>
      </c>
      <c r="I17" s="406">
        <f t="shared" si="0"/>
        <v>0.1473279827651707</v>
      </c>
      <c r="J17" s="407">
        <f t="shared" ref="J17:J36" si="1">J16+I17</f>
        <v>0.664955198391323</v>
      </c>
      <c r="L17" s="129"/>
      <c r="M17" s="129"/>
    </row>
    <row r="18" spans="2:13" s="101" customFormat="1" ht="71.25" x14ac:dyDescent="0.25">
      <c r="B18" s="376" t="s">
        <v>742</v>
      </c>
      <c r="C18" s="376" t="s">
        <v>165</v>
      </c>
      <c r="D18" s="377" t="s">
        <v>753</v>
      </c>
      <c r="E18" s="378" t="s">
        <v>193</v>
      </c>
      <c r="F18" s="376">
        <v>1</v>
      </c>
      <c r="G18" s="405">
        <v>32842.639999999999</v>
      </c>
      <c r="H18" s="405">
        <v>32842.639999999999</v>
      </c>
      <c r="I18" s="368">
        <f t="shared" si="0"/>
        <v>7.7290332173216486E-2</v>
      </c>
      <c r="J18" s="369">
        <f t="shared" si="1"/>
        <v>0.74224553056453946</v>
      </c>
      <c r="L18" s="129"/>
      <c r="M18" s="129"/>
    </row>
    <row r="19" spans="2:13" s="101" customFormat="1" ht="14.25" x14ac:dyDescent="0.25">
      <c r="B19" s="376" t="s">
        <v>716</v>
      </c>
      <c r="C19" s="376" t="s">
        <v>182</v>
      </c>
      <c r="D19" s="377" t="s">
        <v>744</v>
      </c>
      <c r="E19" s="378" t="s">
        <v>35</v>
      </c>
      <c r="F19" s="376">
        <v>60</v>
      </c>
      <c r="G19" s="405">
        <v>329.12</v>
      </c>
      <c r="H19" s="405">
        <v>19747.27</v>
      </c>
      <c r="I19" s="368">
        <f t="shared" si="0"/>
        <v>4.6472301185720537E-2</v>
      </c>
      <c r="J19" s="369">
        <f t="shared" si="1"/>
        <v>0.78871783175026</v>
      </c>
      <c r="L19" s="129"/>
      <c r="M19" s="129"/>
    </row>
    <row r="20" spans="2:13" s="101" customFormat="1" ht="42.75" x14ac:dyDescent="0.25">
      <c r="B20" s="376" t="s">
        <v>722</v>
      </c>
      <c r="C20" s="376" t="s">
        <v>165</v>
      </c>
      <c r="D20" s="377" t="s">
        <v>747</v>
      </c>
      <c r="E20" s="378" t="s">
        <v>193</v>
      </c>
      <c r="F20" s="376">
        <v>1</v>
      </c>
      <c r="G20" s="405">
        <v>17441.25</v>
      </c>
      <c r="H20" s="405">
        <v>17441.25</v>
      </c>
      <c r="I20" s="368">
        <f t="shared" si="0"/>
        <v>4.1045421623112879E-2</v>
      </c>
      <c r="J20" s="369">
        <f t="shared" si="1"/>
        <v>0.82976325337337287</v>
      </c>
      <c r="L20" s="129"/>
      <c r="M20" s="129"/>
    </row>
    <row r="21" spans="2:13" s="101" customFormat="1" ht="14.25" x14ac:dyDescent="0.25">
      <c r="B21" s="376" t="s">
        <v>670</v>
      </c>
      <c r="C21" s="376" t="s">
        <v>31</v>
      </c>
      <c r="D21" s="377" t="s">
        <v>671</v>
      </c>
      <c r="E21" s="378" t="s">
        <v>120</v>
      </c>
      <c r="F21" s="376">
        <v>2</v>
      </c>
      <c r="G21" s="405">
        <v>6588.25</v>
      </c>
      <c r="H21" s="405">
        <v>13176.5</v>
      </c>
      <c r="I21" s="368">
        <f t="shared" si="0"/>
        <v>3.1008958533186949E-2</v>
      </c>
      <c r="J21" s="369">
        <f t="shared" si="1"/>
        <v>0.86077221190655984</v>
      </c>
      <c r="L21" s="129"/>
      <c r="M21" s="129"/>
    </row>
    <row r="22" spans="2:13" s="101" customFormat="1" ht="71.25" x14ac:dyDescent="0.25">
      <c r="B22" s="376" t="s">
        <v>726</v>
      </c>
      <c r="C22" s="376" t="s">
        <v>165</v>
      </c>
      <c r="D22" s="377" t="s">
        <v>748</v>
      </c>
      <c r="E22" s="378" t="s">
        <v>193</v>
      </c>
      <c r="F22" s="376">
        <v>3</v>
      </c>
      <c r="G22" s="405">
        <v>4233.57</v>
      </c>
      <c r="H22" s="405">
        <v>12700.71</v>
      </c>
      <c r="I22" s="368">
        <f t="shared" si="0"/>
        <v>2.9889256610786841E-2</v>
      </c>
      <c r="J22" s="369">
        <f t="shared" si="1"/>
        <v>0.89066146851734662</v>
      </c>
      <c r="L22" s="129"/>
      <c r="M22" s="129"/>
    </row>
    <row r="23" spans="2:13" s="101" customFormat="1" ht="14.25" x14ac:dyDescent="0.25">
      <c r="B23" s="376" t="s">
        <v>119</v>
      </c>
      <c r="C23" s="376" t="s">
        <v>31</v>
      </c>
      <c r="D23" s="377" t="s">
        <v>113</v>
      </c>
      <c r="E23" s="378" t="s">
        <v>120</v>
      </c>
      <c r="F23" s="376">
        <v>2</v>
      </c>
      <c r="G23" s="405">
        <v>6096.46</v>
      </c>
      <c r="H23" s="405">
        <v>12192.92</v>
      </c>
      <c r="I23" s="368">
        <f t="shared" si="0"/>
        <v>2.8694247385759937E-2</v>
      </c>
      <c r="J23" s="369">
        <f t="shared" si="1"/>
        <v>0.91935571590310661</v>
      </c>
      <c r="L23" s="129"/>
      <c r="M23" s="129"/>
    </row>
    <row r="24" spans="2:13" s="101" customFormat="1" ht="28.5" x14ac:dyDescent="0.25">
      <c r="B24" s="376" t="s">
        <v>732</v>
      </c>
      <c r="C24" s="376" t="s">
        <v>165</v>
      </c>
      <c r="D24" s="377" t="s">
        <v>750</v>
      </c>
      <c r="E24" s="378" t="s">
        <v>193</v>
      </c>
      <c r="F24" s="376">
        <v>4</v>
      </c>
      <c r="G24" s="405">
        <v>1676.88</v>
      </c>
      <c r="H24" s="405">
        <v>6707.55</v>
      </c>
      <c r="I24" s="368">
        <f t="shared" si="0"/>
        <v>1.5785234304199001E-2</v>
      </c>
      <c r="J24" s="369">
        <f t="shared" si="1"/>
        <v>0.93514095020730559</v>
      </c>
      <c r="L24" s="129"/>
      <c r="M24" s="129"/>
    </row>
    <row r="25" spans="2:13" s="101" customFormat="1" ht="14.25" x14ac:dyDescent="0.25">
      <c r="B25" s="376" t="s">
        <v>755</v>
      </c>
      <c r="C25" s="376" t="s">
        <v>31</v>
      </c>
      <c r="D25" s="377" t="s">
        <v>651</v>
      </c>
      <c r="E25" s="378" t="s">
        <v>32</v>
      </c>
      <c r="F25" s="376">
        <v>48</v>
      </c>
      <c r="G25" s="405">
        <v>110.97</v>
      </c>
      <c r="H25" s="405">
        <v>5326.62</v>
      </c>
      <c r="I25" s="368">
        <f t="shared" si="0"/>
        <v>1.2535418259935815E-2</v>
      </c>
      <c r="J25" s="369">
        <f t="shared" si="1"/>
        <v>0.94767636846724135</v>
      </c>
      <c r="L25" s="129"/>
      <c r="M25" s="129"/>
    </row>
    <row r="26" spans="2:13" s="101" customFormat="1" ht="14.25" x14ac:dyDescent="0.25">
      <c r="B26" s="376" t="s">
        <v>736</v>
      </c>
      <c r="C26" s="376" t="s">
        <v>182</v>
      </c>
      <c r="D26" s="377" t="s">
        <v>737</v>
      </c>
      <c r="E26" s="378" t="s">
        <v>22</v>
      </c>
      <c r="F26" s="376">
        <v>5</v>
      </c>
      <c r="G26" s="405">
        <v>737.32</v>
      </c>
      <c r="H26" s="405">
        <v>3686.6</v>
      </c>
      <c r="I26" s="368">
        <f t="shared" si="0"/>
        <v>8.6758719332483587E-3</v>
      </c>
      <c r="J26" s="369">
        <f t="shared" si="1"/>
        <v>0.95635224040048972</v>
      </c>
      <c r="L26" s="129"/>
      <c r="M26" s="129"/>
    </row>
    <row r="27" spans="2:13" s="101" customFormat="1" ht="28.5" x14ac:dyDescent="0.25">
      <c r="B27" s="376" t="s">
        <v>718</v>
      </c>
      <c r="C27" s="376" t="s">
        <v>165</v>
      </c>
      <c r="D27" s="377" t="s">
        <v>745</v>
      </c>
      <c r="E27" s="378" t="s">
        <v>193</v>
      </c>
      <c r="F27" s="376">
        <v>1</v>
      </c>
      <c r="G27" s="405">
        <v>2886.53</v>
      </c>
      <c r="H27" s="405">
        <v>2886.53</v>
      </c>
      <c r="I27" s="368">
        <f t="shared" si="0"/>
        <v>6.7930246328539549E-3</v>
      </c>
      <c r="J27" s="369">
        <f t="shared" si="1"/>
        <v>0.96314526503334363</v>
      </c>
      <c r="L27" s="129"/>
      <c r="M27" s="129"/>
    </row>
    <row r="28" spans="2:13" s="101" customFormat="1" ht="14.25" x14ac:dyDescent="0.25">
      <c r="B28" s="376" t="s">
        <v>734</v>
      </c>
      <c r="C28" s="376" t="s">
        <v>165</v>
      </c>
      <c r="D28" s="377" t="s">
        <v>751</v>
      </c>
      <c r="E28" s="378" t="s">
        <v>665</v>
      </c>
      <c r="F28" s="376">
        <v>60</v>
      </c>
      <c r="G28" s="405">
        <v>46.34</v>
      </c>
      <c r="H28" s="405">
        <v>2780.68</v>
      </c>
      <c r="I28" s="368">
        <f t="shared" si="0"/>
        <v>6.5439221958837534E-3</v>
      </c>
      <c r="J28" s="369">
        <f t="shared" si="1"/>
        <v>0.96968918722922737</v>
      </c>
      <c r="L28" s="129"/>
      <c r="M28" s="129"/>
    </row>
    <row r="29" spans="2:13" s="101" customFormat="1" ht="28.5" x14ac:dyDescent="0.25">
      <c r="B29" s="376" t="s">
        <v>212</v>
      </c>
      <c r="C29" s="376" t="s">
        <v>123</v>
      </c>
      <c r="D29" s="377" t="s">
        <v>653</v>
      </c>
      <c r="E29" s="378" t="s">
        <v>120</v>
      </c>
      <c r="F29" s="376">
        <v>2</v>
      </c>
      <c r="G29" s="405">
        <v>1341.56</v>
      </c>
      <c r="H29" s="405">
        <v>2683.12</v>
      </c>
      <c r="I29" s="368">
        <f t="shared" si="0"/>
        <v>6.3143290570003086E-3</v>
      </c>
      <c r="J29" s="369">
        <f t="shared" si="1"/>
        <v>0.97600351628622772</v>
      </c>
      <c r="L29" s="129"/>
      <c r="M29" s="129"/>
    </row>
    <row r="30" spans="2:13" s="101" customFormat="1" ht="42.75" x14ac:dyDescent="0.25">
      <c r="B30" s="376" t="s">
        <v>666</v>
      </c>
      <c r="C30" s="376" t="s">
        <v>31</v>
      </c>
      <c r="D30" s="377" t="s">
        <v>667</v>
      </c>
      <c r="E30" s="378" t="s">
        <v>35</v>
      </c>
      <c r="F30" s="376">
        <v>100</v>
      </c>
      <c r="G30" s="405">
        <v>25.41</v>
      </c>
      <c r="H30" s="405">
        <v>2541.64</v>
      </c>
      <c r="I30" s="368">
        <f t="shared" si="0"/>
        <v>5.9813766452615847E-3</v>
      </c>
      <c r="J30" s="369">
        <f t="shared" si="1"/>
        <v>0.98198489293148927</v>
      </c>
      <c r="L30" s="129"/>
      <c r="M30" s="129"/>
    </row>
    <row r="31" spans="2:13" s="101" customFormat="1" ht="28.5" x14ac:dyDescent="0.25">
      <c r="B31" s="376" t="s">
        <v>730</v>
      </c>
      <c r="C31" s="376" t="s">
        <v>165</v>
      </c>
      <c r="D31" s="377" t="s">
        <v>749</v>
      </c>
      <c r="E31" s="378" t="s">
        <v>193</v>
      </c>
      <c r="F31" s="376">
        <v>4</v>
      </c>
      <c r="G31" s="405">
        <v>579.49</v>
      </c>
      <c r="H31" s="405">
        <v>2317.9699999999998</v>
      </c>
      <c r="I31" s="368">
        <f t="shared" si="0"/>
        <v>5.455002133432349E-3</v>
      </c>
      <c r="J31" s="369">
        <f t="shared" si="1"/>
        <v>0.98743989506492158</v>
      </c>
      <c r="L31" s="129"/>
      <c r="M31" s="129"/>
    </row>
    <row r="32" spans="2:13" s="101" customFormat="1" ht="14.25" x14ac:dyDescent="0.25">
      <c r="B32" s="376" t="s">
        <v>211</v>
      </c>
      <c r="C32" s="376" t="s">
        <v>123</v>
      </c>
      <c r="D32" s="377" t="s">
        <v>652</v>
      </c>
      <c r="E32" s="378" t="s">
        <v>120</v>
      </c>
      <c r="F32" s="376">
        <v>2</v>
      </c>
      <c r="G32" s="405">
        <v>1048.08</v>
      </c>
      <c r="H32" s="405">
        <v>2096.17</v>
      </c>
      <c r="I32" s="368">
        <f t="shared" si="0"/>
        <v>4.9330283921003677E-3</v>
      </c>
      <c r="J32" s="369">
        <f t="shared" si="1"/>
        <v>0.99237292345702199</v>
      </c>
      <c r="L32" s="129"/>
      <c r="M32" s="129"/>
    </row>
    <row r="33" spans="2:13" s="101" customFormat="1" ht="28.5" x14ac:dyDescent="0.25">
      <c r="B33" s="376" t="s">
        <v>740</v>
      </c>
      <c r="C33" s="376" t="s">
        <v>668</v>
      </c>
      <c r="D33" s="377" t="s">
        <v>741</v>
      </c>
      <c r="E33" s="378" t="s">
        <v>22</v>
      </c>
      <c r="F33" s="376">
        <v>1</v>
      </c>
      <c r="G33" s="405">
        <v>1703.84</v>
      </c>
      <c r="H33" s="405">
        <v>1703.84</v>
      </c>
      <c r="I33" s="368">
        <f t="shared" si="0"/>
        <v>4.009737328363773E-3</v>
      </c>
      <c r="J33" s="369">
        <f t="shared" si="1"/>
        <v>0.99638266078538573</v>
      </c>
      <c r="L33" s="129"/>
      <c r="M33" s="129"/>
    </row>
    <row r="34" spans="2:13" s="101" customFormat="1" ht="28.5" x14ac:dyDescent="0.25">
      <c r="B34" s="376" t="s">
        <v>654</v>
      </c>
      <c r="C34" s="376" t="s">
        <v>123</v>
      </c>
      <c r="D34" s="377" t="s">
        <v>650</v>
      </c>
      <c r="E34" s="378" t="s">
        <v>2</v>
      </c>
      <c r="F34" s="376">
        <v>1.5</v>
      </c>
      <c r="G34" s="405">
        <v>402.05</v>
      </c>
      <c r="H34" s="405">
        <v>603.08000000000004</v>
      </c>
      <c r="I34" s="368">
        <f t="shared" si="0"/>
        <v>1.4192602521302612E-3</v>
      </c>
      <c r="J34" s="369">
        <f t="shared" si="1"/>
        <v>0.99780192103751597</v>
      </c>
      <c r="L34" s="129"/>
      <c r="M34" s="129"/>
    </row>
    <row r="35" spans="2:13" s="101" customFormat="1" ht="28.5" x14ac:dyDescent="0.25">
      <c r="B35" s="376" t="s">
        <v>720</v>
      </c>
      <c r="C35" s="376" t="s">
        <v>213</v>
      </c>
      <c r="D35" s="377" t="s">
        <v>746</v>
      </c>
      <c r="E35" s="378" t="s">
        <v>22</v>
      </c>
      <c r="F35" s="376">
        <v>2</v>
      </c>
      <c r="G35" s="405">
        <v>277.42</v>
      </c>
      <c r="H35" s="405">
        <v>554.84</v>
      </c>
      <c r="I35" s="368">
        <f t="shared" si="0"/>
        <v>1.3057344934203656E-3</v>
      </c>
      <c r="J35" s="369">
        <f t="shared" si="1"/>
        <v>0.99910765553093639</v>
      </c>
      <c r="L35" s="129"/>
      <c r="M35" s="129"/>
    </row>
    <row r="36" spans="2:13" s="101" customFormat="1" ht="15" thickBot="1" x14ac:dyDescent="0.3">
      <c r="B36" s="376" t="s">
        <v>738</v>
      </c>
      <c r="C36" s="376" t="s">
        <v>213</v>
      </c>
      <c r="D36" s="377" t="s">
        <v>752</v>
      </c>
      <c r="E36" s="378" t="s">
        <v>2</v>
      </c>
      <c r="F36" s="376">
        <v>5.6</v>
      </c>
      <c r="G36" s="405">
        <v>67.709999999999994</v>
      </c>
      <c r="H36" s="405">
        <v>379.18</v>
      </c>
      <c r="I36" s="368">
        <f t="shared" si="0"/>
        <v>8.9234446906339532E-4</v>
      </c>
      <c r="J36" s="369">
        <f t="shared" si="1"/>
        <v>0.99999999999999978</v>
      </c>
      <c r="L36" s="129"/>
      <c r="M36" s="129"/>
    </row>
    <row r="37" spans="2:13" s="130" customFormat="1" ht="24.95" customHeight="1" thickBot="1" x14ac:dyDescent="0.3">
      <c r="B37" s="542" t="s">
        <v>208</v>
      </c>
      <c r="C37" s="543"/>
      <c r="D37" s="543"/>
      <c r="E37" s="543"/>
      <c r="F37" s="543"/>
      <c r="G37" s="544"/>
      <c r="H37" s="360">
        <f>SUM(H15:H36)</f>
        <v>424925.59</v>
      </c>
      <c r="I37" s="135"/>
      <c r="J37" s="136"/>
    </row>
  </sheetData>
  <sortState ref="B15:I36">
    <sortCondition descending="1" ref="I15:I36"/>
  </sortState>
  <mergeCells count="12">
    <mergeCell ref="B1:J6"/>
    <mergeCell ref="J13:J14"/>
    <mergeCell ref="B37:G37"/>
    <mergeCell ref="I13:I14"/>
    <mergeCell ref="B13:B14"/>
    <mergeCell ref="C13:C14"/>
    <mergeCell ref="D13:D14"/>
    <mergeCell ref="E13:E14"/>
    <mergeCell ref="F13:F14"/>
    <mergeCell ref="G13:G14"/>
    <mergeCell ref="H13:H14"/>
    <mergeCell ref="H11:I11"/>
  </mergeCells>
  <printOptions horizontalCentered="1"/>
  <pageMargins left="0.51181102362204722" right="0.51181102362204722" top="0.78740157480314965" bottom="0.98425196850393704" header="0.31496062992125984" footer="0.31496062992125984"/>
  <pageSetup paperSize="9" scale="66" orientation="landscape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>
    <tabColor theme="6"/>
  </sheetPr>
  <dimension ref="A1:AU74"/>
  <sheetViews>
    <sheetView showGridLines="0" view="pageBreakPreview" zoomScaleNormal="100" zoomScaleSheetLayoutView="100" workbookViewId="0">
      <selection activeCell="D11" sqref="D11:S11"/>
    </sheetView>
  </sheetViews>
  <sheetFormatPr defaultColWidth="3.85546875" defaultRowHeight="12.75" x14ac:dyDescent="0.25"/>
  <cols>
    <col min="1" max="1" width="1.85546875" style="244" customWidth="1"/>
    <col min="2" max="2" width="5.42578125" style="244" customWidth="1"/>
    <col min="3" max="3" width="2.85546875" style="244" customWidth="1"/>
    <col min="4" max="5" width="5.42578125" style="244" customWidth="1"/>
    <col min="6" max="6" width="10.42578125" style="244" customWidth="1"/>
    <col min="7" max="14" width="6.85546875" style="244" customWidth="1"/>
    <col min="15" max="15" width="4.140625" style="244" customWidth="1"/>
    <col min="16" max="22" width="5.85546875" style="244" customWidth="1"/>
    <col min="23" max="24" width="4.140625" style="244" customWidth="1"/>
    <col min="25" max="25" width="8.42578125" style="244" customWidth="1"/>
    <col min="26" max="26" width="1.85546875" style="277" customWidth="1"/>
    <col min="27" max="27" width="3.85546875" style="244" customWidth="1"/>
    <col min="28" max="28" width="19.42578125" style="247" customWidth="1"/>
    <col min="29" max="29" width="8.85546875" style="247" customWidth="1"/>
    <col min="30" max="31" width="9.140625" style="247" customWidth="1"/>
    <col min="32" max="32" width="3.85546875" style="247"/>
    <col min="33" max="33" width="10.85546875" style="247" hidden="1" customWidth="1"/>
    <col min="34" max="34" width="7" style="247" hidden="1" customWidth="1"/>
    <col min="35" max="36" width="3.85546875" style="247"/>
    <col min="37" max="41" width="3.85546875" style="244"/>
    <col min="42" max="42" width="5.85546875" style="244" bestFit="1" customWidth="1"/>
    <col min="43" max="44" width="3.85546875" style="244"/>
    <col min="45" max="45" width="6.85546875" style="244" bestFit="1" customWidth="1"/>
    <col min="46" max="46" width="3.85546875" style="244"/>
    <col min="47" max="47" width="5.85546875" style="244" bestFit="1" customWidth="1"/>
    <col min="48" max="259" width="3.85546875" style="244"/>
    <col min="260" max="260" width="11.140625" style="244" customWidth="1"/>
    <col min="261" max="261" width="1.85546875" style="244" customWidth="1"/>
    <col min="262" max="265" width="5.42578125" style="244" customWidth="1"/>
    <col min="266" max="266" width="10.42578125" style="244" customWidth="1"/>
    <col min="267" max="267" width="7.85546875" style="244" customWidth="1"/>
    <col min="268" max="268" width="8.85546875" style="244" customWidth="1"/>
    <col min="269" max="269" width="8.42578125" style="244" customWidth="1"/>
    <col min="270" max="270" width="4.42578125" style="244" customWidth="1"/>
    <col min="271" max="272" width="4.140625" style="244" customWidth="1"/>
    <col min="273" max="273" width="6.85546875" style="244" customWidth="1"/>
    <col min="274" max="280" width="4.140625" style="244" customWidth="1"/>
    <col min="281" max="281" width="7" style="244" customWidth="1"/>
    <col min="282" max="282" width="0" style="244" hidden="1" customWidth="1"/>
    <col min="283" max="286" width="3.85546875" style="244" customWidth="1"/>
    <col min="287" max="288" width="3.85546875" style="244"/>
    <col min="289" max="290" width="0" style="244" hidden="1" customWidth="1"/>
    <col min="291" max="297" width="3.85546875" style="244"/>
    <col min="298" max="298" width="5.85546875" style="244" bestFit="1" customWidth="1"/>
    <col min="299" max="300" width="3.85546875" style="244"/>
    <col min="301" max="301" width="6.85546875" style="244" bestFit="1" customWidth="1"/>
    <col min="302" max="302" width="3.85546875" style="244"/>
    <col min="303" max="303" width="5.85546875" style="244" bestFit="1" customWidth="1"/>
    <col min="304" max="515" width="3.85546875" style="244"/>
    <col min="516" max="516" width="11.140625" style="244" customWidth="1"/>
    <col min="517" max="517" width="1.85546875" style="244" customWidth="1"/>
    <col min="518" max="521" width="5.42578125" style="244" customWidth="1"/>
    <col min="522" max="522" width="10.42578125" style="244" customWidth="1"/>
    <col min="523" max="523" width="7.85546875" style="244" customWidth="1"/>
    <col min="524" max="524" width="8.85546875" style="244" customWidth="1"/>
    <col min="525" max="525" width="8.42578125" style="244" customWidth="1"/>
    <col min="526" max="526" width="4.42578125" style="244" customWidth="1"/>
    <col min="527" max="528" width="4.140625" style="244" customWidth="1"/>
    <col min="529" max="529" width="6.85546875" style="244" customWidth="1"/>
    <col min="530" max="536" width="4.140625" style="244" customWidth="1"/>
    <col min="537" max="537" width="7" style="244" customWidth="1"/>
    <col min="538" max="538" width="0" style="244" hidden="1" customWidth="1"/>
    <col min="539" max="542" width="3.85546875" style="244" customWidth="1"/>
    <col min="543" max="544" width="3.85546875" style="244"/>
    <col min="545" max="546" width="0" style="244" hidden="1" customWidth="1"/>
    <col min="547" max="553" width="3.85546875" style="244"/>
    <col min="554" max="554" width="5.85546875" style="244" bestFit="1" customWidth="1"/>
    <col min="555" max="556" width="3.85546875" style="244"/>
    <col min="557" max="557" width="6.85546875" style="244" bestFit="1" customWidth="1"/>
    <col min="558" max="558" width="3.85546875" style="244"/>
    <col min="559" max="559" width="5.85546875" style="244" bestFit="1" customWidth="1"/>
    <col min="560" max="771" width="3.85546875" style="244"/>
    <col min="772" max="772" width="11.140625" style="244" customWidth="1"/>
    <col min="773" max="773" width="1.85546875" style="244" customWidth="1"/>
    <col min="774" max="777" width="5.42578125" style="244" customWidth="1"/>
    <col min="778" max="778" width="10.42578125" style="244" customWidth="1"/>
    <col min="779" max="779" width="7.85546875" style="244" customWidth="1"/>
    <col min="780" max="780" width="8.85546875" style="244" customWidth="1"/>
    <col min="781" max="781" width="8.42578125" style="244" customWidth="1"/>
    <col min="782" max="782" width="4.42578125" style="244" customWidth="1"/>
    <col min="783" max="784" width="4.140625" style="244" customWidth="1"/>
    <col min="785" max="785" width="6.85546875" style="244" customWidth="1"/>
    <col min="786" max="792" width="4.140625" style="244" customWidth="1"/>
    <col min="793" max="793" width="7" style="244" customWidth="1"/>
    <col min="794" max="794" width="0" style="244" hidden="1" customWidth="1"/>
    <col min="795" max="798" width="3.85546875" style="244" customWidth="1"/>
    <col min="799" max="800" width="3.85546875" style="244"/>
    <col min="801" max="802" width="0" style="244" hidden="1" customWidth="1"/>
    <col min="803" max="809" width="3.85546875" style="244"/>
    <col min="810" max="810" width="5.85546875" style="244" bestFit="1" customWidth="1"/>
    <col min="811" max="812" width="3.85546875" style="244"/>
    <col min="813" max="813" width="6.85546875" style="244" bestFit="1" customWidth="1"/>
    <col min="814" max="814" width="3.85546875" style="244"/>
    <col min="815" max="815" width="5.85546875" style="244" bestFit="1" customWidth="1"/>
    <col min="816" max="1027" width="3.85546875" style="244"/>
    <col min="1028" max="1028" width="11.140625" style="244" customWidth="1"/>
    <col min="1029" max="1029" width="1.85546875" style="244" customWidth="1"/>
    <col min="1030" max="1033" width="5.42578125" style="244" customWidth="1"/>
    <col min="1034" max="1034" width="10.42578125" style="244" customWidth="1"/>
    <col min="1035" max="1035" width="7.85546875" style="244" customWidth="1"/>
    <col min="1036" max="1036" width="8.85546875" style="244" customWidth="1"/>
    <col min="1037" max="1037" width="8.42578125" style="244" customWidth="1"/>
    <col min="1038" max="1038" width="4.42578125" style="244" customWidth="1"/>
    <col min="1039" max="1040" width="4.140625" style="244" customWidth="1"/>
    <col min="1041" max="1041" width="6.85546875" style="244" customWidth="1"/>
    <col min="1042" max="1048" width="4.140625" style="244" customWidth="1"/>
    <col min="1049" max="1049" width="7" style="244" customWidth="1"/>
    <col min="1050" max="1050" width="0" style="244" hidden="1" customWidth="1"/>
    <col min="1051" max="1054" width="3.85546875" style="244" customWidth="1"/>
    <col min="1055" max="1056" width="3.85546875" style="244"/>
    <col min="1057" max="1058" width="0" style="244" hidden="1" customWidth="1"/>
    <col min="1059" max="1065" width="3.85546875" style="244"/>
    <col min="1066" max="1066" width="5.85546875" style="244" bestFit="1" customWidth="1"/>
    <col min="1067" max="1068" width="3.85546875" style="244"/>
    <col min="1069" max="1069" width="6.85546875" style="244" bestFit="1" customWidth="1"/>
    <col min="1070" max="1070" width="3.85546875" style="244"/>
    <col min="1071" max="1071" width="5.85546875" style="244" bestFit="1" customWidth="1"/>
    <col min="1072" max="1283" width="3.85546875" style="244"/>
    <col min="1284" max="1284" width="11.140625" style="244" customWidth="1"/>
    <col min="1285" max="1285" width="1.85546875" style="244" customWidth="1"/>
    <col min="1286" max="1289" width="5.42578125" style="244" customWidth="1"/>
    <col min="1290" max="1290" width="10.42578125" style="244" customWidth="1"/>
    <col min="1291" max="1291" width="7.85546875" style="244" customWidth="1"/>
    <col min="1292" max="1292" width="8.85546875" style="244" customWidth="1"/>
    <col min="1293" max="1293" width="8.42578125" style="244" customWidth="1"/>
    <col min="1294" max="1294" width="4.42578125" style="244" customWidth="1"/>
    <col min="1295" max="1296" width="4.140625" style="244" customWidth="1"/>
    <col min="1297" max="1297" width="6.85546875" style="244" customWidth="1"/>
    <col min="1298" max="1304" width="4.140625" style="244" customWidth="1"/>
    <col min="1305" max="1305" width="7" style="244" customWidth="1"/>
    <col min="1306" max="1306" width="0" style="244" hidden="1" customWidth="1"/>
    <col min="1307" max="1310" width="3.85546875" style="244" customWidth="1"/>
    <col min="1311" max="1312" width="3.85546875" style="244"/>
    <col min="1313" max="1314" width="0" style="244" hidden="1" customWidth="1"/>
    <col min="1315" max="1321" width="3.85546875" style="244"/>
    <col min="1322" max="1322" width="5.85546875" style="244" bestFit="1" customWidth="1"/>
    <col min="1323" max="1324" width="3.85546875" style="244"/>
    <col min="1325" max="1325" width="6.85546875" style="244" bestFit="1" customWidth="1"/>
    <col min="1326" max="1326" width="3.85546875" style="244"/>
    <col min="1327" max="1327" width="5.85546875" style="244" bestFit="1" customWidth="1"/>
    <col min="1328" max="1539" width="3.85546875" style="244"/>
    <col min="1540" max="1540" width="11.140625" style="244" customWidth="1"/>
    <col min="1541" max="1541" width="1.85546875" style="244" customWidth="1"/>
    <col min="1542" max="1545" width="5.42578125" style="244" customWidth="1"/>
    <col min="1546" max="1546" width="10.42578125" style="244" customWidth="1"/>
    <col min="1547" max="1547" width="7.85546875" style="244" customWidth="1"/>
    <col min="1548" max="1548" width="8.85546875" style="244" customWidth="1"/>
    <col min="1549" max="1549" width="8.42578125" style="244" customWidth="1"/>
    <col min="1550" max="1550" width="4.42578125" style="244" customWidth="1"/>
    <col min="1551" max="1552" width="4.140625" style="244" customWidth="1"/>
    <col min="1553" max="1553" width="6.85546875" style="244" customWidth="1"/>
    <col min="1554" max="1560" width="4.140625" style="244" customWidth="1"/>
    <col min="1561" max="1561" width="7" style="244" customWidth="1"/>
    <col min="1562" max="1562" width="0" style="244" hidden="1" customWidth="1"/>
    <col min="1563" max="1566" width="3.85546875" style="244" customWidth="1"/>
    <col min="1567" max="1568" width="3.85546875" style="244"/>
    <col min="1569" max="1570" width="0" style="244" hidden="1" customWidth="1"/>
    <col min="1571" max="1577" width="3.85546875" style="244"/>
    <col min="1578" max="1578" width="5.85546875" style="244" bestFit="1" customWidth="1"/>
    <col min="1579" max="1580" width="3.85546875" style="244"/>
    <col min="1581" max="1581" width="6.85546875" style="244" bestFit="1" customWidth="1"/>
    <col min="1582" max="1582" width="3.85546875" style="244"/>
    <col min="1583" max="1583" width="5.85546875" style="244" bestFit="1" customWidth="1"/>
    <col min="1584" max="1795" width="3.85546875" style="244"/>
    <col min="1796" max="1796" width="11.140625" style="244" customWidth="1"/>
    <col min="1797" max="1797" width="1.85546875" style="244" customWidth="1"/>
    <col min="1798" max="1801" width="5.42578125" style="244" customWidth="1"/>
    <col min="1802" max="1802" width="10.42578125" style="244" customWidth="1"/>
    <col min="1803" max="1803" width="7.85546875" style="244" customWidth="1"/>
    <col min="1804" max="1804" width="8.85546875" style="244" customWidth="1"/>
    <col min="1805" max="1805" width="8.42578125" style="244" customWidth="1"/>
    <col min="1806" max="1806" width="4.42578125" style="244" customWidth="1"/>
    <col min="1807" max="1808" width="4.140625" style="244" customWidth="1"/>
    <col min="1809" max="1809" width="6.85546875" style="244" customWidth="1"/>
    <col min="1810" max="1816" width="4.140625" style="244" customWidth="1"/>
    <col min="1817" max="1817" width="7" style="244" customWidth="1"/>
    <col min="1818" max="1818" width="0" style="244" hidden="1" customWidth="1"/>
    <col min="1819" max="1822" width="3.85546875" style="244" customWidth="1"/>
    <col min="1823" max="1824" width="3.85546875" style="244"/>
    <col min="1825" max="1826" width="0" style="244" hidden="1" customWidth="1"/>
    <col min="1827" max="1833" width="3.85546875" style="244"/>
    <col min="1834" max="1834" width="5.85546875" style="244" bestFit="1" customWidth="1"/>
    <col min="1835" max="1836" width="3.85546875" style="244"/>
    <col min="1837" max="1837" width="6.85546875" style="244" bestFit="1" customWidth="1"/>
    <col min="1838" max="1838" width="3.85546875" style="244"/>
    <col min="1839" max="1839" width="5.85546875" style="244" bestFit="1" customWidth="1"/>
    <col min="1840" max="2051" width="3.85546875" style="244"/>
    <col min="2052" max="2052" width="11.140625" style="244" customWidth="1"/>
    <col min="2053" max="2053" width="1.85546875" style="244" customWidth="1"/>
    <col min="2054" max="2057" width="5.42578125" style="244" customWidth="1"/>
    <col min="2058" max="2058" width="10.42578125" style="244" customWidth="1"/>
    <col min="2059" max="2059" width="7.85546875" style="244" customWidth="1"/>
    <col min="2060" max="2060" width="8.85546875" style="244" customWidth="1"/>
    <col min="2061" max="2061" width="8.42578125" style="244" customWidth="1"/>
    <col min="2062" max="2062" width="4.42578125" style="244" customWidth="1"/>
    <col min="2063" max="2064" width="4.140625" style="244" customWidth="1"/>
    <col min="2065" max="2065" width="6.85546875" style="244" customWidth="1"/>
    <col min="2066" max="2072" width="4.140625" style="244" customWidth="1"/>
    <col min="2073" max="2073" width="7" style="244" customWidth="1"/>
    <col min="2074" max="2074" width="0" style="244" hidden="1" customWidth="1"/>
    <col min="2075" max="2078" width="3.85546875" style="244" customWidth="1"/>
    <col min="2079" max="2080" width="3.85546875" style="244"/>
    <col min="2081" max="2082" width="0" style="244" hidden="1" customWidth="1"/>
    <col min="2083" max="2089" width="3.85546875" style="244"/>
    <col min="2090" max="2090" width="5.85546875" style="244" bestFit="1" customWidth="1"/>
    <col min="2091" max="2092" width="3.85546875" style="244"/>
    <col min="2093" max="2093" width="6.85546875" style="244" bestFit="1" customWidth="1"/>
    <col min="2094" max="2094" width="3.85546875" style="244"/>
    <col min="2095" max="2095" width="5.85546875" style="244" bestFit="1" customWidth="1"/>
    <col min="2096" max="2307" width="3.85546875" style="244"/>
    <col min="2308" max="2308" width="11.140625" style="244" customWidth="1"/>
    <col min="2309" max="2309" width="1.85546875" style="244" customWidth="1"/>
    <col min="2310" max="2313" width="5.42578125" style="244" customWidth="1"/>
    <col min="2314" max="2314" width="10.42578125" style="244" customWidth="1"/>
    <col min="2315" max="2315" width="7.85546875" style="244" customWidth="1"/>
    <col min="2316" max="2316" width="8.85546875" style="244" customWidth="1"/>
    <col min="2317" max="2317" width="8.42578125" style="244" customWidth="1"/>
    <col min="2318" max="2318" width="4.42578125" style="244" customWidth="1"/>
    <col min="2319" max="2320" width="4.140625" style="244" customWidth="1"/>
    <col min="2321" max="2321" width="6.85546875" style="244" customWidth="1"/>
    <col min="2322" max="2328" width="4.140625" style="244" customWidth="1"/>
    <col min="2329" max="2329" width="7" style="244" customWidth="1"/>
    <col min="2330" max="2330" width="0" style="244" hidden="1" customWidth="1"/>
    <col min="2331" max="2334" width="3.85546875" style="244" customWidth="1"/>
    <col min="2335" max="2336" width="3.85546875" style="244"/>
    <col min="2337" max="2338" width="0" style="244" hidden="1" customWidth="1"/>
    <col min="2339" max="2345" width="3.85546875" style="244"/>
    <col min="2346" max="2346" width="5.85546875" style="244" bestFit="1" customWidth="1"/>
    <col min="2347" max="2348" width="3.85546875" style="244"/>
    <col min="2349" max="2349" width="6.85546875" style="244" bestFit="1" customWidth="1"/>
    <col min="2350" max="2350" width="3.85546875" style="244"/>
    <col min="2351" max="2351" width="5.85546875" style="244" bestFit="1" customWidth="1"/>
    <col min="2352" max="2563" width="3.85546875" style="244"/>
    <col min="2564" max="2564" width="11.140625" style="244" customWidth="1"/>
    <col min="2565" max="2565" width="1.85546875" style="244" customWidth="1"/>
    <col min="2566" max="2569" width="5.42578125" style="244" customWidth="1"/>
    <col min="2570" max="2570" width="10.42578125" style="244" customWidth="1"/>
    <col min="2571" max="2571" width="7.85546875" style="244" customWidth="1"/>
    <col min="2572" max="2572" width="8.85546875" style="244" customWidth="1"/>
    <col min="2573" max="2573" width="8.42578125" style="244" customWidth="1"/>
    <col min="2574" max="2574" width="4.42578125" style="244" customWidth="1"/>
    <col min="2575" max="2576" width="4.140625" style="244" customWidth="1"/>
    <col min="2577" max="2577" width="6.85546875" style="244" customWidth="1"/>
    <col min="2578" max="2584" width="4.140625" style="244" customWidth="1"/>
    <col min="2585" max="2585" width="7" style="244" customWidth="1"/>
    <col min="2586" max="2586" width="0" style="244" hidden="1" customWidth="1"/>
    <col min="2587" max="2590" width="3.85546875" style="244" customWidth="1"/>
    <col min="2591" max="2592" width="3.85546875" style="244"/>
    <col min="2593" max="2594" width="0" style="244" hidden="1" customWidth="1"/>
    <col min="2595" max="2601" width="3.85546875" style="244"/>
    <col min="2602" max="2602" width="5.85546875" style="244" bestFit="1" customWidth="1"/>
    <col min="2603" max="2604" width="3.85546875" style="244"/>
    <col min="2605" max="2605" width="6.85546875" style="244" bestFit="1" customWidth="1"/>
    <col min="2606" max="2606" width="3.85546875" style="244"/>
    <col min="2607" max="2607" width="5.85546875" style="244" bestFit="1" customWidth="1"/>
    <col min="2608" max="2819" width="3.85546875" style="244"/>
    <col min="2820" max="2820" width="11.140625" style="244" customWidth="1"/>
    <col min="2821" max="2821" width="1.85546875" style="244" customWidth="1"/>
    <col min="2822" max="2825" width="5.42578125" style="244" customWidth="1"/>
    <col min="2826" max="2826" width="10.42578125" style="244" customWidth="1"/>
    <col min="2827" max="2827" width="7.85546875" style="244" customWidth="1"/>
    <col min="2828" max="2828" width="8.85546875" style="244" customWidth="1"/>
    <col min="2829" max="2829" width="8.42578125" style="244" customWidth="1"/>
    <col min="2830" max="2830" width="4.42578125" style="244" customWidth="1"/>
    <col min="2831" max="2832" width="4.140625" style="244" customWidth="1"/>
    <col min="2833" max="2833" width="6.85546875" style="244" customWidth="1"/>
    <col min="2834" max="2840" width="4.140625" style="244" customWidth="1"/>
    <col min="2841" max="2841" width="7" style="244" customWidth="1"/>
    <col min="2842" max="2842" width="0" style="244" hidden="1" customWidth="1"/>
    <col min="2843" max="2846" width="3.85546875" style="244" customWidth="1"/>
    <col min="2847" max="2848" width="3.85546875" style="244"/>
    <col min="2849" max="2850" width="0" style="244" hidden="1" customWidth="1"/>
    <col min="2851" max="2857" width="3.85546875" style="244"/>
    <col min="2858" max="2858" width="5.85546875" style="244" bestFit="1" customWidth="1"/>
    <col min="2859" max="2860" width="3.85546875" style="244"/>
    <col min="2861" max="2861" width="6.85546875" style="244" bestFit="1" customWidth="1"/>
    <col min="2862" max="2862" width="3.85546875" style="244"/>
    <col min="2863" max="2863" width="5.85546875" style="244" bestFit="1" customWidth="1"/>
    <col min="2864" max="3075" width="3.85546875" style="244"/>
    <col min="3076" max="3076" width="11.140625" style="244" customWidth="1"/>
    <col min="3077" max="3077" width="1.85546875" style="244" customWidth="1"/>
    <col min="3078" max="3081" width="5.42578125" style="244" customWidth="1"/>
    <col min="3082" max="3082" width="10.42578125" style="244" customWidth="1"/>
    <col min="3083" max="3083" width="7.85546875" style="244" customWidth="1"/>
    <col min="3084" max="3084" width="8.85546875" style="244" customWidth="1"/>
    <col min="3085" max="3085" width="8.42578125" style="244" customWidth="1"/>
    <col min="3086" max="3086" width="4.42578125" style="244" customWidth="1"/>
    <col min="3087" max="3088" width="4.140625" style="244" customWidth="1"/>
    <col min="3089" max="3089" width="6.85546875" style="244" customWidth="1"/>
    <col min="3090" max="3096" width="4.140625" style="244" customWidth="1"/>
    <col min="3097" max="3097" width="7" style="244" customWidth="1"/>
    <col min="3098" max="3098" width="0" style="244" hidden="1" customWidth="1"/>
    <col min="3099" max="3102" width="3.85546875" style="244" customWidth="1"/>
    <col min="3103" max="3104" width="3.85546875" style="244"/>
    <col min="3105" max="3106" width="0" style="244" hidden="1" customWidth="1"/>
    <col min="3107" max="3113" width="3.85546875" style="244"/>
    <col min="3114" max="3114" width="5.85546875" style="244" bestFit="1" customWidth="1"/>
    <col min="3115" max="3116" width="3.85546875" style="244"/>
    <col min="3117" max="3117" width="6.85546875" style="244" bestFit="1" customWidth="1"/>
    <col min="3118" max="3118" width="3.85546875" style="244"/>
    <col min="3119" max="3119" width="5.85546875" style="244" bestFit="1" customWidth="1"/>
    <col min="3120" max="3331" width="3.85546875" style="244"/>
    <col min="3332" max="3332" width="11.140625" style="244" customWidth="1"/>
    <col min="3333" max="3333" width="1.85546875" style="244" customWidth="1"/>
    <col min="3334" max="3337" width="5.42578125" style="244" customWidth="1"/>
    <col min="3338" max="3338" width="10.42578125" style="244" customWidth="1"/>
    <col min="3339" max="3339" width="7.85546875" style="244" customWidth="1"/>
    <col min="3340" max="3340" width="8.85546875" style="244" customWidth="1"/>
    <col min="3341" max="3341" width="8.42578125" style="244" customWidth="1"/>
    <col min="3342" max="3342" width="4.42578125" style="244" customWidth="1"/>
    <col min="3343" max="3344" width="4.140625" style="244" customWidth="1"/>
    <col min="3345" max="3345" width="6.85546875" style="244" customWidth="1"/>
    <col min="3346" max="3352" width="4.140625" style="244" customWidth="1"/>
    <col min="3353" max="3353" width="7" style="244" customWidth="1"/>
    <col min="3354" max="3354" width="0" style="244" hidden="1" customWidth="1"/>
    <col min="3355" max="3358" width="3.85546875" style="244" customWidth="1"/>
    <col min="3359" max="3360" width="3.85546875" style="244"/>
    <col min="3361" max="3362" width="0" style="244" hidden="1" customWidth="1"/>
    <col min="3363" max="3369" width="3.85546875" style="244"/>
    <col min="3370" max="3370" width="5.85546875" style="244" bestFit="1" customWidth="1"/>
    <col min="3371" max="3372" width="3.85546875" style="244"/>
    <col min="3373" max="3373" width="6.85546875" style="244" bestFit="1" customWidth="1"/>
    <col min="3374" max="3374" width="3.85546875" style="244"/>
    <col min="3375" max="3375" width="5.85546875" style="244" bestFit="1" customWidth="1"/>
    <col min="3376" max="3587" width="3.85546875" style="244"/>
    <col min="3588" max="3588" width="11.140625" style="244" customWidth="1"/>
    <col min="3589" max="3589" width="1.85546875" style="244" customWidth="1"/>
    <col min="3590" max="3593" width="5.42578125" style="244" customWidth="1"/>
    <col min="3594" max="3594" width="10.42578125" style="244" customWidth="1"/>
    <col min="3595" max="3595" width="7.85546875" style="244" customWidth="1"/>
    <col min="3596" max="3596" width="8.85546875" style="244" customWidth="1"/>
    <col min="3597" max="3597" width="8.42578125" style="244" customWidth="1"/>
    <col min="3598" max="3598" width="4.42578125" style="244" customWidth="1"/>
    <col min="3599" max="3600" width="4.140625" style="244" customWidth="1"/>
    <col min="3601" max="3601" width="6.85546875" style="244" customWidth="1"/>
    <col min="3602" max="3608" width="4.140625" style="244" customWidth="1"/>
    <col min="3609" max="3609" width="7" style="244" customWidth="1"/>
    <col min="3610" max="3610" width="0" style="244" hidden="1" customWidth="1"/>
    <col min="3611" max="3614" width="3.85546875" style="244" customWidth="1"/>
    <col min="3615" max="3616" width="3.85546875" style="244"/>
    <col min="3617" max="3618" width="0" style="244" hidden="1" customWidth="1"/>
    <col min="3619" max="3625" width="3.85546875" style="244"/>
    <col min="3626" max="3626" width="5.85546875" style="244" bestFit="1" customWidth="1"/>
    <col min="3627" max="3628" width="3.85546875" style="244"/>
    <col min="3629" max="3629" width="6.85546875" style="244" bestFit="1" customWidth="1"/>
    <col min="3630" max="3630" width="3.85546875" style="244"/>
    <col min="3631" max="3631" width="5.85546875" style="244" bestFit="1" customWidth="1"/>
    <col min="3632" max="3843" width="3.85546875" style="244"/>
    <col min="3844" max="3844" width="11.140625" style="244" customWidth="1"/>
    <col min="3845" max="3845" width="1.85546875" style="244" customWidth="1"/>
    <col min="3846" max="3849" width="5.42578125" style="244" customWidth="1"/>
    <col min="3850" max="3850" width="10.42578125" style="244" customWidth="1"/>
    <col min="3851" max="3851" width="7.85546875" style="244" customWidth="1"/>
    <col min="3852" max="3852" width="8.85546875" style="244" customWidth="1"/>
    <col min="3853" max="3853" width="8.42578125" style="244" customWidth="1"/>
    <col min="3854" max="3854" width="4.42578125" style="244" customWidth="1"/>
    <col min="3855" max="3856" width="4.140625" style="244" customWidth="1"/>
    <col min="3857" max="3857" width="6.85546875" style="244" customWidth="1"/>
    <col min="3858" max="3864" width="4.140625" style="244" customWidth="1"/>
    <col min="3865" max="3865" width="7" style="244" customWidth="1"/>
    <col min="3866" max="3866" width="0" style="244" hidden="1" customWidth="1"/>
    <col min="3867" max="3870" width="3.85546875" style="244" customWidth="1"/>
    <col min="3871" max="3872" width="3.85546875" style="244"/>
    <col min="3873" max="3874" width="0" style="244" hidden="1" customWidth="1"/>
    <col min="3875" max="3881" width="3.85546875" style="244"/>
    <col min="3882" max="3882" width="5.85546875" style="244" bestFit="1" customWidth="1"/>
    <col min="3883" max="3884" width="3.85546875" style="244"/>
    <col min="3885" max="3885" width="6.85546875" style="244" bestFit="1" customWidth="1"/>
    <col min="3886" max="3886" width="3.85546875" style="244"/>
    <col min="3887" max="3887" width="5.85546875" style="244" bestFit="1" customWidth="1"/>
    <col min="3888" max="4099" width="3.85546875" style="244"/>
    <col min="4100" max="4100" width="11.140625" style="244" customWidth="1"/>
    <col min="4101" max="4101" width="1.85546875" style="244" customWidth="1"/>
    <col min="4102" max="4105" width="5.42578125" style="244" customWidth="1"/>
    <col min="4106" max="4106" width="10.42578125" style="244" customWidth="1"/>
    <col min="4107" max="4107" width="7.85546875" style="244" customWidth="1"/>
    <col min="4108" max="4108" width="8.85546875" style="244" customWidth="1"/>
    <col min="4109" max="4109" width="8.42578125" style="244" customWidth="1"/>
    <col min="4110" max="4110" width="4.42578125" style="244" customWidth="1"/>
    <col min="4111" max="4112" width="4.140625" style="244" customWidth="1"/>
    <col min="4113" max="4113" width="6.85546875" style="244" customWidth="1"/>
    <col min="4114" max="4120" width="4.140625" style="244" customWidth="1"/>
    <col min="4121" max="4121" width="7" style="244" customWidth="1"/>
    <col min="4122" max="4122" width="0" style="244" hidden="1" customWidth="1"/>
    <col min="4123" max="4126" width="3.85546875" style="244" customWidth="1"/>
    <col min="4127" max="4128" width="3.85546875" style="244"/>
    <col min="4129" max="4130" width="0" style="244" hidden="1" customWidth="1"/>
    <col min="4131" max="4137" width="3.85546875" style="244"/>
    <col min="4138" max="4138" width="5.85546875" style="244" bestFit="1" customWidth="1"/>
    <col min="4139" max="4140" width="3.85546875" style="244"/>
    <col min="4141" max="4141" width="6.85546875" style="244" bestFit="1" customWidth="1"/>
    <col min="4142" max="4142" width="3.85546875" style="244"/>
    <col min="4143" max="4143" width="5.85546875" style="244" bestFit="1" customWidth="1"/>
    <col min="4144" max="4355" width="3.85546875" style="244"/>
    <col min="4356" max="4356" width="11.140625" style="244" customWidth="1"/>
    <col min="4357" max="4357" width="1.85546875" style="244" customWidth="1"/>
    <col min="4358" max="4361" width="5.42578125" style="244" customWidth="1"/>
    <col min="4362" max="4362" width="10.42578125" style="244" customWidth="1"/>
    <col min="4363" max="4363" width="7.85546875" style="244" customWidth="1"/>
    <col min="4364" max="4364" width="8.85546875" style="244" customWidth="1"/>
    <col min="4365" max="4365" width="8.42578125" style="244" customWidth="1"/>
    <col min="4366" max="4366" width="4.42578125" style="244" customWidth="1"/>
    <col min="4367" max="4368" width="4.140625" style="244" customWidth="1"/>
    <col min="4369" max="4369" width="6.85546875" style="244" customWidth="1"/>
    <col min="4370" max="4376" width="4.140625" style="244" customWidth="1"/>
    <col min="4377" max="4377" width="7" style="244" customWidth="1"/>
    <col min="4378" max="4378" width="0" style="244" hidden="1" customWidth="1"/>
    <col min="4379" max="4382" width="3.85546875" style="244" customWidth="1"/>
    <col min="4383" max="4384" width="3.85546875" style="244"/>
    <col min="4385" max="4386" width="0" style="244" hidden="1" customWidth="1"/>
    <col min="4387" max="4393" width="3.85546875" style="244"/>
    <col min="4394" max="4394" width="5.85546875" style="244" bestFit="1" customWidth="1"/>
    <col min="4395" max="4396" width="3.85546875" style="244"/>
    <col min="4397" max="4397" width="6.85546875" style="244" bestFit="1" customWidth="1"/>
    <col min="4398" max="4398" width="3.85546875" style="244"/>
    <col min="4399" max="4399" width="5.85546875" style="244" bestFit="1" customWidth="1"/>
    <col min="4400" max="4611" width="3.85546875" style="244"/>
    <col min="4612" max="4612" width="11.140625" style="244" customWidth="1"/>
    <col min="4613" max="4613" width="1.85546875" style="244" customWidth="1"/>
    <col min="4614" max="4617" width="5.42578125" style="244" customWidth="1"/>
    <col min="4618" max="4618" width="10.42578125" style="244" customWidth="1"/>
    <col min="4619" max="4619" width="7.85546875" style="244" customWidth="1"/>
    <col min="4620" max="4620" width="8.85546875" style="244" customWidth="1"/>
    <col min="4621" max="4621" width="8.42578125" style="244" customWidth="1"/>
    <col min="4622" max="4622" width="4.42578125" style="244" customWidth="1"/>
    <col min="4623" max="4624" width="4.140625" style="244" customWidth="1"/>
    <col min="4625" max="4625" width="6.85546875" style="244" customWidth="1"/>
    <col min="4626" max="4632" width="4.140625" style="244" customWidth="1"/>
    <col min="4633" max="4633" width="7" style="244" customWidth="1"/>
    <col min="4634" max="4634" width="0" style="244" hidden="1" customWidth="1"/>
    <col min="4635" max="4638" width="3.85546875" style="244" customWidth="1"/>
    <col min="4639" max="4640" width="3.85546875" style="244"/>
    <col min="4641" max="4642" width="0" style="244" hidden="1" customWidth="1"/>
    <col min="4643" max="4649" width="3.85546875" style="244"/>
    <col min="4650" max="4650" width="5.85546875" style="244" bestFit="1" customWidth="1"/>
    <col min="4651" max="4652" width="3.85546875" style="244"/>
    <col min="4653" max="4653" width="6.85546875" style="244" bestFit="1" customWidth="1"/>
    <col min="4654" max="4654" width="3.85546875" style="244"/>
    <col min="4655" max="4655" width="5.85546875" style="244" bestFit="1" customWidth="1"/>
    <col min="4656" max="4867" width="3.85546875" style="244"/>
    <col min="4868" max="4868" width="11.140625" style="244" customWidth="1"/>
    <col min="4869" max="4869" width="1.85546875" style="244" customWidth="1"/>
    <col min="4870" max="4873" width="5.42578125" style="244" customWidth="1"/>
    <col min="4874" max="4874" width="10.42578125" style="244" customWidth="1"/>
    <col min="4875" max="4875" width="7.85546875" style="244" customWidth="1"/>
    <col min="4876" max="4876" width="8.85546875" style="244" customWidth="1"/>
    <col min="4877" max="4877" width="8.42578125" style="244" customWidth="1"/>
    <col min="4878" max="4878" width="4.42578125" style="244" customWidth="1"/>
    <col min="4879" max="4880" width="4.140625" style="244" customWidth="1"/>
    <col min="4881" max="4881" width="6.85546875" style="244" customWidth="1"/>
    <col min="4882" max="4888" width="4.140625" style="244" customWidth="1"/>
    <col min="4889" max="4889" width="7" style="244" customWidth="1"/>
    <col min="4890" max="4890" width="0" style="244" hidden="1" customWidth="1"/>
    <col min="4891" max="4894" width="3.85546875" style="244" customWidth="1"/>
    <col min="4895" max="4896" width="3.85546875" style="244"/>
    <col min="4897" max="4898" width="0" style="244" hidden="1" customWidth="1"/>
    <col min="4899" max="4905" width="3.85546875" style="244"/>
    <col min="4906" max="4906" width="5.85546875" style="244" bestFit="1" customWidth="1"/>
    <col min="4907" max="4908" width="3.85546875" style="244"/>
    <col min="4909" max="4909" width="6.85546875" style="244" bestFit="1" customWidth="1"/>
    <col min="4910" max="4910" width="3.85546875" style="244"/>
    <col min="4911" max="4911" width="5.85546875" style="244" bestFit="1" customWidth="1"/>
    <col min="4912" max="5123" width="3.85546875" style="244"/>
    <col min="5124" max="5124" width="11.140625" style="244" customWidth="1"/>
    <col min="5125" max="5125" width="1.85546875" style="244" customWidth="1"/>
    <col min="5126" max="5129" width="5.42578125" style="244" customWidth="1"/>
    <col min="5130" max="5130" width="10.42578125" style="244" customWidth="1"/>
    <col min="5131" max="5131" width="7.85546875" style="244" customWidth="1"/>
    <col min="5132" max="5132" width="8.85546875" style="244" customWidth="1"/>
    <col min="5133" max="5133" width="8.42578125" style="244" customWidth="1"/>
    <col min="5134" max="5134" width="4.42578125" style="244" customWidth="1"/>
    <col min="5135" max="5136" width="4.140625" style="244" customWidth="1"/>
    <col min="5137" max="5137" width="6.85546875" style="244" customWidth="1"/>
    <col min="5138" max="5144" width="4.140625" style="244" customWidth="1"/>
    <col min="5145" max="5145" width="7" style="244" customWidth="1"/>
    <col min="5146" max="5146" width="0" style="244" hidden="1" customWidth="1"/>
    <col min="5147" max="5150" width="3.85546875" style="244" customWidth="1"/>
    <col min="5151" max="5152" width="3.85546875" style="244"/>
    <col min="5153" max="5154" width="0" style="244" hidden="1" customWidth="1"/>
    <col min="5155" max="5161" width="3.85546875" style="244"/>
    <col min="5162" max="5162" width="5.85546875" style="244" bestFit="1" customWidth="1"/>
    <col min="5163" max="5164" width="3.85546875" style="244"/>
    <col min="5165" max="5165" width="6.85546875" style="244" bestFit="1" customWidth="1"/>
    <col min="5166" max="5166" width="3.85546875" style="244"/>
    <col min="5167" max="5167" width="5.85546875" style="244" bestFit="1" customWidth="1"/>
    <col min="5168" max="5379" width="3.85546875" style="244"/>
    <col min="5380" max="5380" width="11.140625" style="244" customWidth="1"/>
    <col min="5381" max="5381" width="1.85546875" style="244" customWidth="1"/>
    <col min="5382" max="5385" width="5.42578125" style="244" customWidth="1"/>
    <col min="5386" max="5386" width="10.42578125" style="244" customWidth="1"/>
    <col min="5387" max="5387" width="7.85546875" style="244" customWidth="1"/>
    <col min="5388" max="5388" width="8.85546875" style="244" customWidth="1"/>
    <col min="5389" max="5389" width="8.42578125" style="244" customWidth="1"/>
    <col min="5390" max="5390" width="4.42578125" style="244" customWidth="1"/>
    <col min="5391" max="5392" width="4.140625" style="244" customWidth="1"/>
    <col min="5393" max="5393" width="6.85546875" style="244" customWidth="1"/>
    <col min="5394" max="5400" width="4.140625" style="244" customWidth="1"/>
    <col min="5401" max="5401" width="7" style="244" customWidth="1"/>
    <col min="5402" max="5402" width="0" style="244" hidden="1" customWidth="1"/>
    <col min="5403" max="5406" width="3.85546875" style="244" customWidth="1"/>
    <col min="5407" max="5408" width="3.85546875" style="244"/>
    <col min="5409" max="5410" width="0" style="244" hidden="1" customWidth="1"/>
    <col min="5411" max="5417" width="3.85546875" style="244"/>
    <col min="5418" max="5418" width="5.85546875" style="244" bestFit="1" customWidth="1"/>
    <col min="5419" max="5420" width="3.85546875" style="244"/>
    <col min="5421" max="5421" width="6.85546875" style="244" bestFit="1" customWidth="1"/>
    <col min="5422" max="5422" width="3.85546875" style="244"/>
    <col min="5423" max="5423" width="5.85546875" style="244" bestFit="1" customWidth="1"/>
    <col min="5424" max="5635" width="3.85546875" style="244"/>
    <col min="5636" max="5636" width="11.140625" style="244" customWidth="1"/>
    <col min="5637" max="5637" width="1.85546875" style="244" customWidth="1"/>
    <col min="5638" max="5641" width="5.42578125" style="244" customWidth="1"/>
    <col min="5642" max="5642" width="10.42578125" style="244" customWidth="1"/>
    <col min="5643" max="5643" width="7.85546875" style="244" customWidth="1"/>
    <col min="5644" max="5644" width="8.85546875" style="244" customWidth="1"/>
    <col min="5645" max="5645" width="8.42578125" style="244" customWidth="1"/>
    <col min="5646" max="5646" width="4.42578125" style="244" customWidth="1"/>
    <col min="5647" max="5648" width="4.140625" style="244" customWidth="1"/>
    <col min="5649" max="5649" width="6.85546875" style="244" customWidth="1"/>
    <col min="5650" max="5656" width="4.140625" style="244" customWidth="1"/>
    <col min="5657" max="5657" width="7" style="244" customWidth="1"/>
    <col min="5658" max="5658" width="0" style="244" hidden="1" customWidth="1"/>
    <col min="5659" max="5662" width="3.85546875" style="244" customWidth="1"/>
    <col min="5663" max="5664" width="3.85546875" style="244"/>
    <col min="5665" max="5666" width="0" style="244" hidden="1" customWidth="1"/>
    <col min="5667" max="5673" width="3.85546875" style="244"/>
    <col min="5674" max="5674" width="5.85546875" style="244" bestFit="1" customWidth="1"/>
    <col min="5675" max="5676" width="3.85546875" style="244"/>
    <col min="5677" max="5677" width="6.85546875" style="244" bestFit="1" customWidth="1"/>
    <col min="5678" max="5678" width="3.85546875" style="244"/>
    <col min="5679" max="5679" width="5.85546875" style="244" bestFit="1" customWidth="1"/>
    <col min="5680" max="5891" width="3.85546875" style="244"/>
    <col min="5892" max="5892" width="11.140625" style="244" customWidth="1"/>
    <col min="5893" max="5893" width="1.85546875" style="244" customWidth="1"/>
    <col min="5894" max="5897" width="5.42578125" style="244" customWidth="1"/>
    <col min="5898" max="5898" width="10.42578125" style="244" customWidth="1"/>
    <col min="5899" max="5899" width="7.85546875" style="244" customWidth="1"/>
    <col min="5900" max="5900" width="8.85546875" style="244" customWidth="1"/>
    <col min="5901" max="5901" width="8.42578125" style="244" customWidth="1"/>
    <col min="5902" max="5902" width="4.42578125" style="244" customWidth="1"/>
    <col min="5903" max="5904" width="4.140625" style="244" customWidth="1"/>
    <col min="5905" max="5905" width="6.85546875" style="244" customWidth="1"/>
    <col min="5906" max="5912" width="4.140625" style="244" customWidth="1"/>
    <col min="5913" max="5913" width="7" style="244" customWidth="1"/>
    <col min="5914" max="5914" width="0" style="244" hidden="1" customWidth="1"/>
    <col min="5915" max="5918" width="3.85546875" style="244" customWidth="1"/>
    <col min="5919" max="5920" width="3.85546875" style="244"/>
    <col min="5921" max="5922" width="0" style="244" hidden="1" customWidth="1"/>
    <col min="5923" max="5929" width="3.85546875" style="244"/>
    <col min="5930" max="5930" width="5.85546875" style="244" bestFit="1" customWidth="1"/>
    <col min="5931" max="5932" width="3.85546875" style="244"/>
    <col min="5933" max="5933" width="6.85546875" style="244" bestFit="1" customWidth="1"/>
    <col min="5934" max="5934" width="3.85546875" style="244"/>
    <col min="5935" max="5935" width="5.85546875" style="244" bestFit="1" customWidth="1"/>
    <col min="5936" max="6147" width="3.85546875" style="244"/>
    <col min="6148" max="6148" width="11.140625" style="244" customWidth="1"/>
    <col min="6149" max="6149" width="1.85546875" style="244" customWidth="1"/>
    <col min="6150" max="6153" width="5.42578125" style="244" customWidth="1"/>
    <col min="6154" max="6154" width="10.42578125" style="244" customWidth="1"/>
    <col min="6155" max="6155" width="7.85546875" style="244" customWidth="1"/>
    <col min="6156" max="6156" width="8.85546875" style="244" customWidth="1"/>
    <col min="6157" max="6157" width="8.42578125" style="244" customWidth="1"/>
    <col min="6158" max="6158" width="4.42578125" style="244" customWidth="1"/>
    <col min="6159" max="6160" width="4.140625" style="244" customWidth="1"/>
    <col min="6161" max="6161" width="6.85546875" style="244" customWidth="1"/>
    <col min="6162" max="6168" width="4.140625" style="244" customWidth="1"/>
    <col min="6169" max="6169" width="7" style="244" customWidth="1"/>
    <col min="6170" max="6170" width="0" style="244" hidden="1" customWidth="1"/>
    <col min="6171" max="6174" width="3.85546875" style="244" customWidth="1"/>
    <col min="6175" max="6176" width="3.85546875" style="244"/>
    <col min="6177" max="6178" width="0" style="244" hidden="1" customWidth="1"/>
    <col min="6179" max="6185" width="3.85546875" style="244"/>
    <col min="6186" max="6186" width="5.85546875" style="244" bestFit="1" customWidth="1"/>
    <col min="6187" max="6188" width="3.85546875" style="244"/>
    <col min="6189" max="6189" width="6.85546875" style="244" bestFit="1" customWidth="1"/>
    <col min="6190" max="6190" width="3.85546875" style="244"/>
    <col min="6191" max="6191" width="5.85546875" style="244" bestFit="1" customWidth="1"/>
    <col min="6192" max="6403" width="3.85546875" style="244"/>
    <col min="6404" max="6404" width="11.140625" style="244" customWidth="1"/>
    <col min="6405" max="6405" width="1.85546875" style="244" customWidth="1"/>
    <col min="6406" max="6409" width="5.42578125" style="244" customWidth="1"/>
    <col min="6410" max="6410" width="10.42578125" style="244" customWidth="1"/>
    <col min="6411" max="6411" width="7.85546875" style="244" customWidth="1"/>
    <col min="6412" max="6412" width="8.85546875" style="244" customWidth="1"/>
    <col min="6413" max="6413" width="8.42578125" style="244" customWidth="1"/>
    <col min="6414" max="6414" width="4.42578125" style="244" customWidth="1"/>
    <col min="6415" max="6416" width="4.140625" style="244" customWidth="1"/>
    <col min="6417" max="6417" width="6.85546875" style="244" customWidth="1"/>
    <col min="6418" max="6424" width="4.140625" style="244" customWidth="1"/>
    <col min="6425" max="6425" width="7" style="244" customWidth="1"/>
    <col min="6426" max="6426" width="0" style="244" hidden="1" customWidth="1"/>
    <col min="6427" max="6430" width="3.85546875" style="244" customWidth="1"/>
    <col min="6431" max="6432" width="3.85546875" style="244"/>
    <col min="6433" max="6434" width="0" style="244" hidden="1" customWidth="1"/>
    <col min="6435" max="6441" width="3.85546875" style="244"/>
    <col min="6442" max="6442" width="5.85546875" style="244" bestFit="1" customWidth="1"/>
    <col min="6443" max="6444" width="3.85546875" style="244"/>
    <col min="6445" max="6445" width="6.85546875" style="244" bestFit="1" customWidth="1"/>
    <col min="6446" max="6446" width="3.85546875" style="244"/>
    <col min="6447" max="6447" width="5.85546875" style="244" bestFit="1" customWidth="1"/>
    <col min="6448" max="6659" width="3.85546875" style="244"/>
    <col min="6660" max="6660" width="11.140625" style="244" customWidth="1"/>
    <col min="6661" max="6661" width="1.85546875" style="244" customWidth="1"/>
    <col min="6662" max="6665" width="5.42578125" style="244" customWidth="1"/>
    <col min="6666" max="6666" width="10.42578125" style="244" customWidth="1"/>
    <col min="6667" max="6667" width="7.85546875" style="244" customWidth="1"/>
    <col min="6668" max="6668" width="8.85546875" style="244" customWidth="1"/>
    <col min="6669" max="6669" width="8.42578125" style="244" customWidth="1"/>
    <col min="6670" max="6670" width="4.42578125" style="244" customWidth="1"/>
    <col min="6671" max="6672" width="4.140625" style="244" customWidth="1"/>
    <col min="6673" max="6673" width="6.85546875" style="244" customWidth="1"/>
    <col min="6674" max="6680" width="4.140625" style="244" customWidth="1"/>
    <col min="6681" max="6681" width="7" style="244" customWidth="1"/>
    <col min="6682" max="6682" width="0" style="244" hidden="1" customWidth="1"/>
    <col min="6683" max="6686" width="3.85546875" style="244" customWidth="1"/>
    <col min="6687" max="6688" width="3.85546875" style="244"/>
    <col min="6689" max="6690" width="0" style="244" hidden="1" customWidth="1"/>
    <col min="6691" max="6697" width="3.85546875" style="244"/>
    <col min="6698" max="6698" width="5.85546875" style="244" bestFit="1" customWidth="1"/>
    <col min="6699" max="6700" width="3.85546875" style="244"/>
    <col min="6701" max="6701" width="6.85546875" style="244" bestFit="1" customWidth="1"/>
    <col min="6702" max="6702" width="3.85546875" style="244"/>
    <col min="6703" max="6703" width="5.85546875" style="244" bestFit="1" customWidth="1"/>
    <col min="6704" max="6915" width="3.85546875" style="244"/>
    <col min="6916" max="6916" width="11.140625" style="244" customWidth="1"/>
    <col min="6917" max="6917" width="1.85546875" style="244" customWidth="1"/>
    <col min="6918" max="6921" width="5.42578125" style="244" customWidth="1"/>
    <col min="6922" max="6922" width="10.42578125" style="244" customWidth="1"/>
    <col min="6923" max="6923" width="7.85546875" style="244" customWidth="1"/>
    <col min="6924" max="6924" width="8.85546875" style="244" customWidth="1"/>
    <col min="6925" max="6925" width="8.42578125" style="244" customWidth="1"/>
    <col min="6926" max="6926" width="4.42578125" style="244" customWidth="1"/>
    <col min="6927" max="6928" width="4.140625" style="244" customWidth="1"/>
    <col min="6929" max="6929" width="6.85546875" style="244" customWidth="1"/>
    <col min="6930" max="6936" width="4.140625" style="244" customWidth="1"/>
    <col min="6937" max="6937" width="7" style="244" customWidth="1"/>
    <col min="6938" max="6938" width="0" style="244" hidden="1" customWidth="1"/>
    <col min="6939" max="6942" width="3.85546875" style="244" customWidth="1"/>
    <col min="6943" max="6944" width="3.85546875" style="244"/>
    <col min="6945" max="6946" width="0" style="244" hidden="1" customWidth="1"/>
    <col min="6947" max="6953" width="3.85546875" style="244"/>
    <col min="6954" max="6954" width="5.85546875" style="244" bestFit="1" customWidth="1"/>
    <col min="6955" max="6956" width="3.85546875" style="244"/>
    <col min="6957" max="6957" width="6.85546875" style="244" bestFit="1" customWidth="1"/>
    <col min="6958" max="6958" width="3.85546875" style="244"/>
    <col min="6959" max="6959" width="5.85546875" style="244" bestFit="1" customWidth="1"/>
    <col min="6960" max="7171" width="3.85546875" style="244"/>
    <col min="7172" max="7172" width="11.140625" style="244" customWidth="1"/>
    <col min="7173" max="7173" width="1.85546875" style="244" customWidth="1"/>
    <col min="7174" max="7177" width="5.42578125" style="244" customWidth="1"/>
    <col min="7178" max="7178" width="10.42578125" style="244" customWidth="1"/>
    <col min="7179" max="7179" width="7.85546875" style="244" customWidth="1"/>
    <col min="7180" max="7180" width="8.85546875" style="244" customWidth="1"/>
    <col min="7181" max="7181" width="8.42578125" style="244" customWidth="1"/>
    <col min="7182" max="7182" width="4.42578125" style="244" customWidth="1"/>
    <col min="7183" max="7184" width="4.140625" style="244" customWidth="1"/>
    <col min="7185" max="7185" width="6.85546875" style="244" customWidth="1"/>
    <col min="7186" max="7192" width="4.140625" style="244" customWidth="1"/>
    <col min="7193" max="7193" width="7" style="244" customWidth="1"/>
    <col min="7194" max="7194" width="0" style="244" hidden="1" customWidth="1"/>
    <col min="7195" max="7198" width="3.85546875" style="244" customWidth="1"/>
    <col min="7199" max="7200" width="3.85546875" style="244"/>
    <col min="7201" max="7202" width="0" style="244" hidden="1" customWidth="1"/>
    <col min="7203" max="7209" width="3.85546875" style="244"/>
    <col min="7210" max="7210" width="5.85546875" style="244" bestFit="1" customWidth="1"/>
    <col min="7211" max="7212" width="3.85546875" style="244"/>
    <col min="7213" max="7213" width="6.85546875" style="244" bestFit="1" customWidth="1"/>
    <col min="7214" max="7214" width="3.85546875" style="244"/>
    <col min="7215" max="7215" width="5.85546875" style="244" bestFit="1" customWidth="1"/>
    <col min="7216" max="7427" width="3.85546875" style="244"/>
    <col min="7428" max="7428" width="11.140625" style="244" customWidth="1"/>
    <col min="7429" max="7429" width="1.85546875" style="244" customWidth="1"/>
    <col min="7430" max="7433" width="5.42578125" style="244" customWidth="1"/>
    <col min="7434" max="7434" width="10.42578125" style="244" customWidth="1"/>
    <col min="7435" max="7435" width="7.85546875" style="244" customWidth="1"/>
    <col min="7436" max="7436" width="8.85546875" style="244" customWidth="1"/>
    <col min="7437" max="7437" width="8.42578125" style="244" customWidth="1"/>
    <col min="7438" max="7438" width="4.42578125" style="244" customWidth="1"/>
    <col min="7439" max="7440" width="4.140625" style="244" customWidth="1"/>
    <col min="7441" max="7441" width="6.85546875" style="244" customWidth="1"/>
    <col min="7442" max="7448" width="4.140625" style="244" customWidth="1"/>
    <col min="7449" max="7449" width="7" style="244" customWidth="1"/>
    <col min="7450" max="7450" width="0" style="244" hidden="1" customWidth="1"/>
    <col min="7451" max="7454" width="3.85546875" style="244" customWidth="1"/>
    <col min="7455" max="7456" width="3.85546875" style="244"/>
    <col min="7457" max="7458" width="0" style="244" hidden="1" customWidth="1"/>
    <col min="7459" max="7465" width="3.85546875" style="244"/>
    <col min="7466" max="7466" width="5.85546875" style="244" bestFit="1" customWidth="1"/>
    <col min="7467" max="7468" width="3.85546875" style="244"/>
    <col min="7469" max="7469" width="6.85546875" style="244" bestFit="1" customWidth="1"/>
    <col min="7470" max="7470" width="3.85546875" style="244"/>
    <col min="7471" max="7471" width="5.85546875" style="244" bestFit="1" customWidth="1"/>
    <col min="7472" max="7683" width="3.85546875" style="244"/>
    <col min="7684" max="7684" width="11.140625" style="244" customWidth="1"/>
    <col min="7685" max="7685" width="1.85546875" style="244" customWidth="1"/>
    <col min="7686" max="7689" width="5.42578125" style="244" customWidth="1"/>
    <col min="7690" max="7690" width="10.42578125" style="244" customWidth="1"/>
    <col min="7691" max="7691" width="7.85546875" style="244" customWidth="1"/>
    <col min="7692" max="7692" width="8.85546875" style="244" customWidth="1"/>
    <col min="7693" max="7693" width="8.42578125" style="244" customWidth="1"/>
    <col min="7694" max="7694" width="4.42578125" style="244" customWidth="1"/>
    <col min="7695" max="7696" width="4.140625" style="244" customWidth="1"/>
    <col min="7697" max="7697" width="6.85546875" style="244" customWidth="1"/>
    <col min="7698" max="7704" width="4.140625" style="244" customWidth="1"/>
    <col min="7705" max="7705" width="7" style="244" customWidth="1"/>
    <col min="7706" max="7706" width="0" style="244" hidden="1" customWidth="1"/>
    <col min="7707" max="7710" width="3.85546875" style="244" customWidth="1"/>
    <col min="7711" max="7712" width="3.85546875" style="244"/>
    <col min="7713" max="7714" width="0" style="244" hidden="1" customWidth="1"/>
    <col min="7715" max="7721" width="3.85546875" style="244"/>
    <col min="7722" max="7722" width="5.85546875" style="244" bestFit="1" customWidth="1"/>
    <col min="7723" max="7724" width="3.85546875" style="244"/>
    <col min="7725" max="7725" width="6.85546875" style="244" bestFit="1" customWidth="1"/>
    <col min="7726" max="7726" width="3.85546875" style="244"/>
    <col min="7727" max="7727" width="5.85546875" style="244" bestFit="1" customWidth="1"/>
    <col min="7728" max="7939" width="3.85546875" style="244"/>
    <col min="7940" max="7940" width="11.140625" style="244" customWidth="1"/>
    <col min="7941" max="7941" width="1.85546875" style="244" customWidth="1"/>
    <col min="7942" max="7945" width="5.42578125" style="244" customWidth="1"/>
    <col min="7946" max="7946" width="10.42578125" style="244" customWidth="1"/>
    <col min="7947" max="7947" width="7.85546875" style="244" customWidth="1"/>
    <col min="7948" max="7948" width="8.85546875" style="244" customWidth="1"/>
    <col min="7949" max="7949" width="8.42578125" style="244" customWidth="1"/>
    <col min="7950" max="7950" width="4.42578125" style="244" customWidth="1"/>
    <col min="7951" max="7952" width="4.140625" style="244" customWidth="1"/>
    <col min="7953" max="7953" width="6.85546875" style="244" customWidth="1"/>
    <col min="7954" max="7960" width="4.140625" style="244" customWidth="1"/>
    <col min="7961" max="7961" width="7" style="244" customWidth="1"/>
    <col min="7962" max="7962" width="0" style="244" hidden="1" customWidth="1"/>
    <col min="7963" max="7966" width="3.85546875" style="244" customWidth="1"/>
    <col min="7967" max="7968" width="3.85546875" style="244"/>
    <col min="7969" max="7970" width="0" style="244" hidden="1" customWidth="1"/>
    <col min="7971" max="7977" width="3.85546875" style="244"/>
    <col min="7978" max="7978" width="5.85546875" style="244" bestFit="1" customWidth="1"/>
    <col min="7979" max="7980" width="3.85546875" style="244"/>
    <col min="7981" max="7981" width="6.85546875" style="244" bestFit="1" customWidth="1"/>
    <col min="7982" max="7982" width="3.85546875" style="244"/>
    <col min="7983" max="7983" width="5.85546875" style="244" bestFit="1" customWidth="1"/>
    <col min="7984" max="8195" width="3.85546875" style="244"/>
    <col min="8196" max="8196" width="11.140625" style="244" customWidth="1"/>
    <col min="8197" max="8197" width="1.85546875" style="244" customWidth="1"/>
    <col min="8198" max="8201" width="5.42578125" style="244" customWidth="1"/>
    <col min="8202" max="8202" width="10.42578125" style="244" customWidth="1"/>
    <col min="8203" max="8203" width="7.85546875" style="244" customWidth="1"/>
    <col min="8204" max="8204" width="8.85546875" style="244" customWidth="1"/>
    <col min="8205" max="8205" width="8.42578125" style="244" customWidth="1"/>
    <col min="8206" max="8206" width="4.42578125" style="244" customWidth="1"/>
    <col min="8207" max="8208" width="4.140625" style="244" customWidth="1"/>
    <col min="8209" max="8209" width="6.85546875" style="244" customWidth="1"/>
    <col min="8210" max="8216" width="4.140625" style="244" customWidth="1"/>
    <col min="8217" max="8217" width="7" style="244" customWidth="1"/>
    <col min="8218" max="8218" width="0" style="244" hidden="1" customWidth="1"/>
    <col min="8219" max="8222" width="3.85546875" style="244" customWidth="1"/>
    <col min="8223" max="8224" width="3.85546875" style="244"/>
    <col min="8225" max="8226" width="0" style="244" hidden="1" customWidth="1"/>
    <col min="8227" max="8233" width="3.85546875" style="244"/>
    <col min="8234" max="8234" width="5.85546875" style="244" bestFit="1" customWidth="1"/>
    <col min="8235" max="8236" width="3.85546875" style="244"/>
    <col min="8237" max="8237" width="6.85546875" style="244" bestFit="1" customWidth="1"/>
    <col min="8238" max="8238" width="3.85546875" style="244"/>
    <col min="8239" max="8239" width="5.85546875" style="244" bestFit="1" customWidth="1"/>
    <col min="8240" max="8451" width="3.85546875" style="244"/>
    <col min="8452" max="8452" width="11.140625" style="244" customWidth="1"/>
    <col min="8453" max="8453" width="1.85546875" style="244" customWidth="1"/>
    <col min="8454" max="8457" width="5.42578125" style="244" customWidth="1"/>
    <col min="8458" max="8458" width="10.42578125" style="244" customWidth="1"/>
    <col min="8459" max="8459" width="7.85546875" style="244" customWidth="1"/>
    <col min="8460" max="8460" width="8.85546875" style="244" customWidth="1"/>
    <col min="8461" max="8461" width="8.42578125" style="244" customWidth="1"/>
    <col min="8462" max="8462" width="4.42578125" style="244" customWidth="1"/>
    <col min="8463" max="8464" width="4.140625" style="244" customWidth="1"/>
    <col min="8465" max="8465" width="6.85546875" style="244" customWidth="1"/>
    <col min="8466" max="8472" width="4.140625" style="244" customWidth="1"/>
    <col min="8473" max="8473" width="7" style="244" customWidth="1"/>
    <col min="8474" max="8474" width="0" style="244" hidden="1" customWidth="1"/>
    <col min="8475" max="8478" width="3.85546875" style="244" customWidth="1"/>
    <col min="8479" max="8480" width="3.85546875" style="244"/>
    <col min="8481" max="8482" width="0" style="244" hidden="1" customWidth="1"/>
    <col min="8483" max="8489" width="3.85546875" style="244"/>
    <col min="8490" max="8490" width="5.85546875" style="244" bestFit="1" customWidth="1"/>
    <col min="8491" max="8492" width="3.85546875" style="244"/>
    <col min="8493" max="8493" width="6.85546875" style="244" bestFit="1" customWidth="1"/>
    <col min="8494" max="8494" width="3.85546875" style="244"/>
    <col min="8495" max="8495" width="5.85546875" style="244" bestFit="1" customWidth="1"/>
    <col min="8496" max="8707" width="3.85546875" style="244"/>
    <col min="8708" max="8708" width="11.140625" style="244" customWidth="1"/>
    <col min="8709" max="8709" width="1.85546875" style="244" customWidth="1"/>
    <col min="8710" max="8713" width="5.42578125" style="244" customWidth="1"/>
    <col min="8714" max="8714" width="10.42578125" style="244" customWidth="1"/>
    <col min="8715" max="8715" width="7.85546875" style="244" customWidth="1"/>
    <col min="8716" max="8716" width="8.85546875" style="244" customWidth="1"/>
    <col min="8717" max="8717" width="8.42578125" style="244" customWidth="1"/>
    <col min="8718" max="8718" width="4.42578125" style="244" customWidth="1"/>
    <col min="8719" max="8720" width="4.140625" style="244" customWidth="1"/>
    <col min="8721" max="8721" width="6.85546875" style="244" customWidth="1"/>
    <col min="8722" max="8728" width="4.140625" style="244" customWidth="1"/>
    <col min="8729" max="8729" width="7" style="244" customWidth="1"/>
    <col min="8730" max="8730" width="0" style="244" hidden="1" customWidth="1"/>
    <col min="8731" max="8734" width="3.85546875" style="244" customWidth="1"/>
    <col min="8735" max="8736" width="3.85546875" style="244"/>
    <col min="8737" max="8738" width="0" style="244" hidden="1" customWidth="1"/>
    <col min="8739" max="8745" width="3.85546875" style="244"/>
    <col min="8746" max="8746" width="5.85546875" style="244" bestFit="1" customWidth="1"/>
    <col min="8747" max="8748" width="3.85546875" style="244"/>
    <col min="8749" max="8749" width="6.85546875" style="244" bestFit="1" customWidth="1"/>
    <col min="8750" max="8750" width="3.85546875" style="244"/>
    <col min="8751" max="8751" width="5.85546875" style="244" bestFit="1" customWidth="1"/>
    <col min="8752" max="8963" width="3.85546875" style="244"/>
    <col min="8964" max="8964" width="11.140625" style="244" customWidth="1"/>
    <col min="8965" max="8965" width="1.85546875" style="244" customWidth="1"/>
    <col min="8966" max="8969" width="5.42578125" style="244" customWidth="1"/>
    <col min="8970" max="8970" width="10.42578125" style="244" customWidth="1"/>
    <col min="8971" max="8971" width="7.85546875" style="244" customWidth="1"/>
    <col min="8972" max="8972" width="8.85546875" style="244" customWidth="1"/>
    <col min="8973" max="8973" width="8.42578125" style="244" customWidth="1"/>
    <col min="8974" max="8974" width="4.42578125" style="244" customWidth="1"/>
    <col min="8975" max="8976" width="4.140625" style="244" customWidth="1"/>
    <col min="8977" max="8977" width="6.85546875" style="244" customWidth="1"/>
    <col min="8978" max="8984" width="4.140625" style="244" customWidth="1"/>
    <col min="8985" max="8985" width="7" style="244" customWidth="1"/>
    <col min="8986" max="8986" width="0" style="244" hidden="1" customWidth="1"/>
    <col min="8987" max="8990" width="3.85546875" style="244" customWidth="1"/>
    <col min="8991" max="8992" width="3.85546875" style="244"/>
    <col min="8993" max="8994" width="0" style="244" hidden="1" customWidth="1"/>
    <col min="8995" max="9001" width="3.85546875" style="244"/>
    <col min="9002" max="9002" width="5.85546875" style="244" bestFit="1" customWidth="1"/>
    <col min="9003" max="9004" width="3.85546875" style="244"/>
    <col min="9005" max="9005" width="6.85546875" style="244" bestFit="1" customWidth="1"/>
    <col min="9006" max="9006" width="3.85546875" style="244"/>
    <col min="9007" max="9007" width="5.85546875" style="244" bestFit="1" customWidth="1"/>
    <col min="9008" max="9219" width="3.85546875" style="244"/>
    <col min="9220" max="9220" width="11.140625" style="244" customWidth="1"/>
    <col min="9221" max="9221" width="1.85546875" style="244" customWidth="1"/>
    <col min="9222" max="9225" width="5.42578125" style="244" customWidth="1"/>
    <col min="9226" max="9226" width="10.42578125" style="244" customWidth="1"/>
    <col min="9227" max="9227" width="7.85546875" style="244" customWidth="1"/>
    <col min="9228" max="9228" width="8.85546875" style="244" customWidth="1"/>
    <col min="9229" max="9229" width="8.42578125" style="244" customWidth="1"/>
    <col min="9230" max="9230" width="4.42578125" style="244" customWidth="1"/>
    <col min="9231" max="9232" width="4.140625" style="244" customWidth="1"/>
    <col min="9233" max="9233" width="6.85546875" style="244" customWidth="1"/>
    <col min="9234" max="9240" width="4.140625" style="244" customWidth="1"/>
    <col min="9241" max="9241" width="7" style="244" customWidth="1"/>
    <col min="9242" max="9242" width="0" style="244" hidden="1" customWidth="1"/>
    <col min="9243" max="9246" width="3.85546875" style="244" customWidth="1"/>
    <col min="9247" max="9248" width="3.85546875" style="244"/>
    <col min="9249" max="9250" width="0" style="244" hidden="1" customWidth="1"/>
    <col min="9251" max="9257" width="3.85546875" style="244"/>
    <col min="9258" max="9258" width="5.85546875" style="244" bestFit="1" customWidth="1"/>
    <col min="9259" max="9260" width="3.85546875" style="244"/>
    <col min="9261" max="9261" width="6.85546875" style="244" bestFit="1" customWidth="1"/>
    <col min="9262" max="9262" width="3.85546875" style="244"/>
    <col min="9263" max="9263" width="5.85546875" style="244" bestFit="1" customWidth="1"/>
    <col min="9264" max="9475" width="3.85546875" style="244"/>
    <col min="9476" max="9476" width="11.140625" style="244" customWidth="1"/>
    <col min="9477" max="9477" width="1.85546875" style="244" customWidth="1"/>
    <col min="9478" max="9481" width="5.42578125" style="244" customWidth="1"/>
    <col min="9482" max="9482" width="10.42578125" style="244" customWidth="1"/>
    <col min="9483" max="9483" width="7.85546875" style="244" customWidth="1"/>
    <col min="9484" max="9484" width="8.85546875" style="244" customWidth="1"/>
    <col min="9485" max="9485" width="8.42578125" style="244" customWidth="1"/>
    <col min="9486" max="9486" width="4.42578125" style="244" customWidth="1"/>
    <col min="9487" max="9488" width="4.140625" style="244" customWidth="1"/>
    <col min="9489" max="9489" width="6.85546875" style="244" customWidth="1"/>
    <col min="9490" max="9496" width="4.140625" style="244" customWidth="1"/>
    <col min="9497" max="9497" width="7" style="244" customWidth="1"/>
    <col min="9498" max="9498" width="0" style="244" hidden="1" customWidth="1"/>
    <col min="9499" max="9502" width="3.85546875" style="244" customWidth="1"/>
    <col min="9503" max="9504" width="3.85546875" style="244"/>
    <col min="9505" max="9506" width="0" style="244" hidden="1" customWidth="1"/>
    <col min="9507" max="9513" width="3.85546875" style="244"/>
    <col min="9514" max="9514" width="5.85546875" style="244" bestFit="1" customWidth="1"/>
    <col min="9515" max="9516" width="3.85546875" style="244"/>
    <col min="9517" max="9517" width="6.85546875" style="244" bestFit="1" customWidth="1"/>
    <col min="9518" max="9518" width="3.85546875" style="244"/>
    <col min="9519" max="9519" width="5.85546875" style="244" bestFit="1" customWidth="1"/>
    <col min="9520" max="9731" width="3.85546875" style="244"/>
    <col min="9732" max="9732" width="11.140625" style="244" customWidth="1"/>
    <col min="9733" max="9733" width="1.85546875" style="244" customWidth="1"/>
    <col min="9734" max="9737" width="5.42578125" style="244" customWidth="1"/>
    <col min="9738" max="9738" width="10.42578125" style="244" customWidth="1"/>
    <col min="9739" max="9739" width="7.85546875" style="244" customWidth="1"/>
    <col min="9740" max="9740" width="8.85546875" style="244" customWidth="1"/>
    <col min="9741" max="9741" width="8.42578125" style="244" customWidth="1"/>
    <col min="9742" max="9742" width="4.42578125" style="244" customWidth="1"/>
    <col min="9743" max="9744" width="4.140625" style="244" customWidth="1"/>
    <col min="9745" max="9745" width="6.85546875" style="244" customWidth="1"/>
    <col min="9746" max="9752" width="4.140625" style="244" customWidth="1"/>
    <col min="9753" max="9753" width="7" style="244" customWidth="1"/>
    <col min="9754" max="9754" width="0" style="244" hidden="1" customWidth="1"/>
    <col min="9755" max="9758" width="3.85546875" style="244" customWidth="1"/>
    <col min="9759" max="9760" width="3.85546875" style="244"/>
    <col min="9761" max="9762" width="0" style="244" hidden="1" customWidth="1"/>
    <col min="9763" max="9769" width="3.85546875" style="244"/>
    <col min="9770" max="9770" width="5.85546875" style="244" bestFit="1" customWidth="1"/>
    <col min="9771" max="9772" width="3.85546875" style="244"/>
    <col min="9773" max="9773" width="6.85546875" style="244" bestFit="1" customWidth="1"/>
    <col min="9774" max="9774" width="3.85546875" style="244"/>
    <col min="9775" max="9775" width="5.85546875" style="244" bestFit="1" customWidth="1"/>
    <col min="9776" max="9987" width="3.85546875" style="244"/>
    <col min="9988" max="9988" width="11.140625" style="244" customWidth="1"/>
    <col min="9989" max="9989" width="1.85546875" style="244" customWidth="1"/>
    <col min="9990" max="9993" width="5.42578125" style="244" customWidth="1"/>
    <col min="9994" max="9994" width="10.42578125" style="244" customWidth="1"/>
    <col min="9995" max="9995" width="7.85546875" style="244" customWidth="1"/>
    <col min="9996" max="9996" width="8.85546875" style="244" customWidth="1"/>
    <col min="9997" max="9997" width="8.42578125" style="244" customWidth="1"/>
    <col min="9998" max="9998" width="4.42578125" style="244" customWidth="1"/>
    <col min="9999" max="10000" width="4.140625" style="244" customWidth="1"/>
    <col min="10001" max="10001" width="6.85546875" style="244" customWidth="1"/>
    <col min="10002" max="10008" width="4.140625" style="244" customWidth="1"/>
    <col min="10009" max="10009" width="7" style="244" customWidth="1"/>
    <col min="10010" max="10010" width="0" style="244" hidden="1" customWidth="1"/>
    <col min="10011" max="10014" width="3.85546875" style="244" customWidth="1"/>
    <col min="10015" max="10016" width="3.85546875" style="244"/>
    <col min="10017" max="10018" width="0" style="244" hidden="1" customWidth="1"/>
    <col min="10019" max="10025" width="3.85546875" style="244"/>
    <col min="10026" max="10026" width="5.85546875" style="244" bestFit="1" customWidth="1"/>
    <col min="10027" max="10028" width="3.85546875" style="244"/>
    <col min="10029" max="10029" width="6.85546875" style="244" bestFit="1" customWidth="1"/>
    <col min="10030" max="10030" width="3.85546875" style="244"/>
    <col min="10031" max="10031" width="5.85546875" style="244" bestFit="1" customWidth="1"/>
    <col min="10032" max="10243" width="3.85546875" style="244"/>
    <col min="10244" max="10244" width="11.140625" style="244" customWidth="1"/>
    <col min="10245" max="10245" width="1.85546875" style="244" customWidth="1"/>
    <col min="10246" max="10249" width="5.42578125" style="244" customWidth="1"/>
    <col min="10250" max="10250" width="10.42578125" style="244" customWidth="1"/>
    <col min="10251" max="10251" width="7.85546875" style="244" customWidth="1"/>
    <col min="10252" max="10252" width="8.85546875" style="244" customWidth="1"/>
    <col min="10253" max="10253" width="8.42578125" style="244" customWidth="1"/>
    <col min="10254" max="10254" width="4.42578125" style="244" customWidth="1"/>
    <col min="10255" max="10256" width="4.140625" style="244" customWidth="1"/>
    <col min="10257" max="10257" width="6.85546875" style="244" customWidth="1"/>
    <col min="10258" max="10264" width="4.140625" style="244" customWidth="1"/>
    <col min="10265" max="10265" width="7" style="244" customWidth="1"/>
    <col min="10266" max="10266" width="0" style="244" hidden="1" customWidth="1"/>
    <col min="10267" max="10270" width="3.85546875" style="244" customWidth="1"/>
    <col min="10271" max="10272" width="3.85546875" style="244"/>
    <col min="10273" max="10274" width="0" style="244" hidden="1" customWidth="1"/>
    <col min="10275" max="10281" width="3.85546875" style="244"/>
    <col min="10282" max="10282" width="5.85546875" style="244" bestFit="1" customWidth="1"/>
    <col min="10283" max="10284" width="3.85546875" style="244"/>
    <col min="10285" max="10285" width="6.85546875" style="244" bestFit="1" customWidth="1"/>
    <col min="10286" max="10286" width="3.85546875" style="244"/>
    <col min="10287" max="10287" width="5.85546875" style="244" bestFit="1" customWidth="1"/>
    <col min="10288" max="10499" width="3.85546875" style="244"/>
    <col min="10500" max="10500" width="11.140625" style="244" customWidth="1"/>
    <col min="10501" max="10501" width="1.85546875" style="244" customWidth="1"/>
    <col min="10502" max="10505" width="5.42578125" style="244" customWidth="1"/>
    <col min="10506" max="10506" width="10.42578125" style="244" customWidth="1"/>
    <col min="10507" max="10507" width="7.85546875" style="244" customWidth="1"/>
    <col min="10508" max="10508" width="8.85546875" style="244" customWidth="1"/>
    <col min="10509" max="10509" width="8.42578125" style="244" customWidth="1"/>
    <col min="10510" max="10510" width="4.42578125" style="244" customWidth="1"/>
    <col min="10511" max="10512" width="4.140625" style="244" customWidth="1"/>
    <col min="10513" max="10513" width="6.85546875" style="244" customWidth="1"/>
    <col min="10514" max="10520" width="4.140625" style="244" customWidth="1"/>
    <col min="10521" max="10521" width="7" style="244" customWidth="1"/>
    <col min="10522" max="10522" width="0" style="244" hidden="1" customWidth="1"/>
    <col min="10523" max="10526" width="3.85546875" style="244" customWidth="1"/>
    <col min="10527" max="10528" width="3.85546875" style="244"/>
    <col min="10529" max="10530" width="0" style="244" hidden="1" customWidth="1"/>
    <col min="10531" max="10537" width="3.85546875" style="244"/>
    <col min="10538" max="10538" width="5.85546875" style="244" bestFit="1" customWidth="1"/>
    <col min="10539" max="10540" width="3.85546875" style="244"/>
    <col min="10541" max="10541" width="6.85546875" style="244" bestFit="1" customWidth="1"/>
    <col min="10542" max="10542" width="3.85546875" style="244"/>
    <col min="10543" max="10543" width="5.85546875" style="244" bestFit="1" customWidth="1"/>
    <col min="10544" max="10755" width="3.85546875" style="244"/>
    <col min="10756" max="10756" width="11.140625" style="244" customWidth="1"/>
    <col min="10757" max="10757" width="1.85546875" style="244" customWidth="1"/>
    <col min="10758" max="10761" width="5.42578125" style="244" customWidth="1"/>
    <col min="10762" max="10762" width="10.42578125" style="244" customWidth="1"/>
    <col min="10763" max="10763" width="7.85546875" style="244" customWidth="1"/>
    <col min="10764" max="10764" width="8.85546875" style="244" customWidth="1"/>
    <col min="10765" max="10765" width="8.42578125" style="244" customWidth="1"/>
    <col min="10766" max="10766" width="4.42578125" style="244" customWidth="1"/>
    <col min="10767" max="10768" width="4.140625" style="244" customWidth="1"/>
    <col min="10769" max="10769" width="6.85546875" style="244" customWidth="1"/>
    <col min="10770" max="10776" width="4.140625" style="244" customWidth="1"/>
    <col min="10777" max="10777" width="7" style="244" customWidth="1"/>
    <col min="10778" max="10778" width="0" style="244" hidden="1" customWidth="1"/>
    <col min="10779" max="10782" width="3.85546875" style="244" customWidth="1"/>
    <col min="10783" max="10784" width="3.85546875" style="244"/>
    <col min="10785" max="10786" width="0" style="244" hidden="1" customWidth="1"/>
    <col min="10787" max="10793" width="3.85546875" style="244"/>
    <col min="10794" max="10794" width="5.85546875" style="244" bestFit="1" customWidth="1"/>
    <col min="10795" max="10796" width="3.85546875" style="244"/>
    <col min="10797" max="10797" width="6.85546875" style="244" bestFit="1" customWidth="1"/>
    <col min="10798" max="10798" width="3.85546875" style="244"/>
    <col min="10799" max="10799" width="5.85546875" style="244" bestFit="1" customWidth="1"/>
    <col min="10800" max="11011" width="3.85546875" style="244"/>
    <col min="11012" max="11012" width="11.140625" style="244" customWidth="1"/>
    <col min="11013" max="11013" width="1.85546875" style="244" customWidth="1"/>
    <col min="11014" max="11017" width="5.42578125" style="244" customWidth="1"/>
    <col min="11018" max="11018" width="10.42578125" style="244" customWidth="1"/>
    <col min="11019" max="11019" width="7.85546875" style="244" customWidth="1"/>
    <col min="11020" max="11020" width="8.85546875" style="244" customWidth="1"/>
    <col min="11021" max="11021" width="8.42578125" style="244" customWidth="1"/>
    <col min="11022" max="11022" width="4.42578125" style="244" customWidth="1"/>
    <col min="11023" max="11024" width="4.140625" style="244" customWidth="1"/>
    <col min="11025" max="11025" width="6.85546875" style="244" customWidth="1"/>
    <col min="11026" max="11032" width="4.140625" style="244" customWidth="1"/>
    <col min="11033" max="11033" width="7" style="244" customWidth="1"/>
    <col min="11034" max="11034" width="0" style="244" hidden="1" customWidth="1"/>
    <col min="11035" max="11038" width="3.85546875" style="244" customWidth="1"/>
    <col min="11039" max="11040" width="3.85546875" style="244"/>
    <col min="11041" max="11042" width="0" style="244" hidden="1" customWidth="1"/>
    <col min="11043" max="11049" width="3.85546875" style="244"/>
    <col min="11050" max="11050" width="5.85546875" style="244" bestFit="1" customWidth="1"/>
    <col min="11051" max="11052" width="3.85546875" style="244"/>
    <col min="11053" max="11053" width="6.85546875" style="244" bestFit="1" customWidth="1"/>
    <col min="11054" max="11054" width="3.85546875" style="244"/>
    <col min="11055" max="11055" width="5.85546875" style="244" bestFit="1" customWidth="1"/>
    <col min="11056" max="11267" width="3.85546875" style="244"/>
    <col min="11268" max="11268" width="11.140625" style="244" customWidth="1"/>
    <col min="11269" max="11269" width="1.85546875" style="244" customWidth="1"/>
    <col min="11270" max="11273" width="5.42578125" style="244" customWidth="1"/>
    <col min="11274" max="11274" width="10.42578125" style="244" customWidth="1"/>
    <col min="11275" max="11275" width="7.85546875" style="244" customWidth="1"/>
    <col min="11276" max="11276" width="8.85546875" style="244" customWidth="1"/>
    <col min="11277" max="11277" width="8.42578125" style="244" customWidth="1"/>
    <col min="11278" max="11278" width="4.42578125" style="244" customWidth="1"/>
    <col min="11279" max="11280" width="4.140625" style="244" customWidth="1"/>
    <col min="11281" max="11281" width="6.85546875" style="244" customWidth="1"/>
    <col min="11282" max="11288" width="4.140625" style="244" customWidth="1"/>
    <col min="11289" max="11289" width="7" style="244" customWidth="1"/>
    <col min="11290" max="11290" width="0" style="244" hidden="1" customWidth="1"/>
    <col min="11291" max="11294" width="3.85546875" style="244" customWidth="1"/>
    <col min="11295" max="11296" width="3.85546875" style="244"/>
    <col min="11297" max="11298" width="0" style="244" hidden="1" customWidth="1"/>
    <col min="11299" max="11305" width="3.85546875" style="244"/>
    <col min="11306" max="11306" width="5.85546875" style="244" bestFit="1" customWidth="1"/>
    <col min="11307" max="11308" width="3.85546875" style="244"/>
    <col min="11309" max="11309" width="6.85546875" style="244" bestFit="1" customWidth="1"/>
    <col min="11310" max="11310" width="3.85546875" style="244"/>
    <col min="11311" max="11311" width="5.85546875" style="244" bestFit="1" customWidth="1"/>
    <col min="11312" max="11523" width="3.85546875" style="244"/>
    <col min="11524" max="11524" width="11.140625" style="244" customWidth="1"/>
    <col min="11525" max="11525" width="1.85546875" style="244" customWidth="1"/>
    <col min="11526" max="11529" width="5.42578125" style="244" customWidth="1"/>
    <col min="11530" max="11530" width="10.42578125" style="244" customWidth="1"/>
    <col min="11531" max="11531" width="7.85546875" style="244" customWidth="1"/>
    <col min="11532" max="11532" width="8.85546875" style="244" customWidth="1"/>
    <col min="11533" max="11533" width="8.42578125" style="244" customWidth="1"/>
    <col min="11534" max="11534" width="4.42578125" style="244" customWidth="1"/>
    <col min="11535" max="11536" width="4.140625" style="244" customWidth="1"/>
    <col min="11537" max="11537" width="6.85546875" style="244" customWidth="1"/>
    <col min="11538" max="11544" width="4.140625" style="244" customWidth="1"/>
    <col min="11545" max="11545" width="7" style="244" customWidth="1"/>
    <col min="11546" max="11546" width="0" style="244" hidden="1" customWidth="1"/>
    <col min="11547" max="11550" width="3.85546875" style="244" customWidth="1"/>
    <col min="11551" max="11552" width="3.85546875" style="244"/>
    <col min="11553" max="11554" width="0" style="244" hidden="1" customWidth="1"/>
    <col min="11555" max="11561" width="3.85546875" style="244"/>
    <col min="11562" max="11562" width="5.85546875" style="244" bestFit="1" customWidth="1"/>
    <col min="11563" max="11564" width="3.85546875" style="244"/>
    <col min="11565" max="11565" width="6.85546875" style="244" bestFit="1" customWidth="1"/>
    <col min="11566" max="11566" width="3.85546875" style="244"/>
    <col min="11567" max="11567" width="5.85546875" style="244" bestFit="1" customWidth="1"/>
    <col min="11568" max="11779" width="3.85546875" style="244"/>
    <col min="11780" max="11780" width="11.140625" style="244" customWidth="1"/>
    <col min="11781" max="11781" width="1.85546875" style="244" customWidth="1"/>
    <col min="11782" max="11785" width="5.42578125" style="244" customWidth="1"/>
    <col min="11786" max="11786" width="10.42578125" style="244" customWidth="1"/>
    <col min="11787" max="11787" width="7.85546875" style="244" customWidth="1"/>
    <col min="11788" max="11788" width="8.85546875" style="244" customWidth="1"/>
    <col min="11789" max="11789" width="8.42578125" style="244" customWidth="1"/>
    <col min="11790" max="11790" width="4.42578125" style="244" customWidth="1"/>
    <col min="11791" max="11792" width="4.140625" style="244" customWidth="1"/>
    <col min="11793" max="11793" width="6.85546875" style="244" customWidth="1"/>
    <col min="11794" max="11800" width="4.140625" style="244" customWidth="1"/>
    <col min="11801" max="11801" width="7" style="244" customWidth="1"/>
    <col min="11802" max="11802" width="0" style="244" hidden="1" customWidth="1"/>
    <col min="11803" max="11806" width="3.85546875" style="244" customWidth="1"/>
    <col min="11807" max="11808" width="3.85546875" style="244"/>
    <col min="11809" max="11810" width="0" style="244" hidden="1" customWidth="1"/>
    <col min="11811" max="11817" width="3.85546875" style="244"/>
    <col min="11818" max="11818" width="5.85546875" style="244" bestFit="1" customWidth="1"/>
    <col min="11819" max="11820" width="3.85546875" style="244"/>
    <col min="11821" max="11821" width="6.85546875" style="244" bestFit="1" customWidth="1"/>
    <col min="11822" max="11822" width="3.85546875" style="244"/>
    <col min="11823" max="11823" width="5.85546875" style="244" bestFit="1" customWidth="1"/>
    <col min="11824" max="12035" width="3.85546875" style="244"/>
    <col min="12036" max="12036" width="11.140625" style="244" customWidth="1"/>
    <col min="12037" max="12037" width="1.85546875" style="244" customWidth="1"/>
    <col min="12038" max="12041" width="5.42578125" style="244" customWidth="1"/>
    <col min="12042" max="12042" width="10.42578125" style="244" customWidth="1"/>
    <col min="12043" max="12043" width="7.85546875" style="244" customWidth="1"/>
    <col min="12044" max="12044" width="8.85546875" style="244" customWidth="1"/>
    <col min="12045" max="12045" width="8.42578125" style="244" customWidth="1"/>
    <col min="12046" max="12046" width="4.42578125" style="244" customWidth="1"/>
    <col min="12047" max="12048" width="4.140625" style="244" customWidth="1"/>
    <col min="12049" max="12049" width="6.85546875" style="244" customWidth="1"/>
    <col min="12050" max="12056" width="4.140625" style="244" customWidth="1"/>
    <col min="12057" max="12057" width="7" style="244" customWidth="1"/>
    <col min="12058" max="12058" width="0" style="244" hidden="1" customWidth="1"/>
    <col min="12059" max="12062" width="3.85546875" style="244" customWidth="1"/>
    <col min="12063" max="12064" width="3.85546875" style="244"/>
    <col min="12065" max="12066" width="0" style="244" hidden="1" customWidth="1"/>
    <col min="12067" max="12073" width="3.85546875" style="244"/>
    <col min="12074" max="12074" width="5.85546875" style="244" bestFit="1" customWidth="1"/>
    <col min="12075" max="12076" width="3.85546875" style="244"/>
    <col min="12077" max="12077" width="6.85546875" style="244" bestFit="1" customWidth="1"/>
    <col min="12078" max="12078" width="3.85546875" style="244"/>
    <col min="12079" max="12079" width="5.85546875" style="244" bestFit="1" customWidth="1"/>
    <col min="12080" max="12291" width="3.85546875" style="244"/>
    <col min="12292" max="12292" width="11.140625" style="244" customWidth="1"/>
    <col min="12293" max="12293" width="1.85546875" style="244" customWidth="1"/>
    <col min="12294" max="12297" width="5.42578125" style="244" customWidth="1"/>
    <col min="12298" max="12298" width="10.42578125" style="244" customWidth="1"/>
    <col min="12299" max="12299" width="7.85546875" style="244" customWidth="1"/>
    <col min="12300" max="12300" width="8.85546875" style="244" customWidth="1"/>
    <col min="12301" max="12301" width="8.42578125" style="244" customWidth="1"/>
    <col min="12302" max="12302" width="4.42578125" style="244" customWidth="1"/>
    <col min="12303" max="12304" width="4.140625" style="244" customWidth="1"/>
    <col min="12305" max="12305" width="6.85546875" style="244" customWidth="1"/>
    <col min="12306" max="12312" width="4.140625" style="244" customWidth="1"/>
    <col min="12313" max="12313" width="7" style="244" customWidth="1"/>
    <col min="12314" max="12314" width="0" style="244" hidden="1" customWidth="1"/>
    <col min="12315" max="12318" width="3.85546875" style="244" customWidth="1"/>
    <col min="12319" max="12320" width="3.85546875" style="244"/>
    <col min="12321" max="12322" width="0" style="244" hidden="1" customWidth="1"/>
    <col min="12323" max="12329" width="3.85546875" style="244"/>
    <col min="12330" max="12330" width="5.85546875" style="244" bestFit="1" customWidth="1"/>
    <col min="12331" max="12332" width="3.85546875" style="244"/>
    <col min="12333" max="12333" width="6.85546875" style="244" bestFit="1" customWidth="1"/>
    <col min="12334" max="12334" width="3.85546875" style="244"/>
    <col min="12335" max="12335" width="5.85546875" style="244" bestFit="1" customWidth="1"/>
    <col min="12336" max="12547" width="3.85546875" style="244"/>
    <col min="12548" max="12548" width="11.140625" style="244" customWidth="1"/>
    <col min="12549" max="12549" width="1.85546875" style="244" customWidth="1"/>
    <col min="12550" max="12553" width="5.42578125" style="244" customWidth="1"/>
    <col min="12554" max="12554" width="10.42578125" style="244" customWidth="1"/>
    <col min="12555" max="12555" width="7.85546875" style="244" customWidth="1"/>
    <col min="12556" max="12556" width="8.85546875" style="244" customWidth="1"/>
    <col min="12557" max="12557" width="8.42578125" style="244" customWidth="1"/>
    <col min="12558" max="12558" width="4.42578125" style="244" customWidth="1"/>
    <col min="12559" max="12560" width="4.140625" style="244" customWidth="1"/>
    <col min="12561" max="12561" width="6.85546875" style="244" customWidth="1"/>
    <col min="12562" max="12568" width="4.140625" style="244" customWidth="1"/>
    <col min="12569" max="12569" width="7" style="244" customWidth="1"/>
    <col min="12570" max="12570" width="0" style="244" hidden="1" customWidth="1"/>
    <col min="12571" max="12574" width="3.85546875" style="244" customWidth="1"/>
    <col min="12575" max="12576" width="3.85546875" style="244"/>
    <col min="12577" max="12578" width="0" style="244" hidden="1" customWidth="1"/>
    <col min="12579" max="12585" width="3.85546875" style="244"/>
    <col min="12586" max="12586" width="5.85546875" style="244" bestFit="1" customWidth="1"/>
    <col min="12587" max="12588" width="3.85546875" style="244"/>
    <col min="12589" max="12589" width="6.85546875" style="244" bestFit="1" customWidth="1"/>
    <col min="12590" max="12590" width="3.85546875" style="244"/>
    <col min="12591" max="12591" width="5.85546875" style="244" bestFit="1" customWidth="1"/>
    <col min="12592" max="12803" width="3.85546875" style="244"/>
    <col min="12804" max="12804" width="11.140625" style="244" customWidth="1"/>
    <col min="12805" max="12805" width="1.85546875" style="244" customWidth="1"/>
    <col min="12806" max="12809" width="5.42578125" style="244" customWidth="1"/>
    <col min="12810" max="12810" width="10.42578125" style="244" customWidth="1"/>
    <col min="12811" max="12811" width="7.85546875" style="244" customWidth="1"/>
    <col min="12812" max="12812" width="8.85546875" style="244" customWidth="1"/>
    <col min="12813" max="12813" width="8.42578125" style="244" customWidth="1"/>
    <col min="12814" max="12814" width="4.42578125" style="244" customWidth="1"/>
    <col min="12815" max="12816" width="4.140625" style="244" customWidth="1"/>
    <col min="12817" max="12817" width="6.85546875" style="244" customWidth="1"/>
    <col min="12818" max="12824" width="4.140625" style="244" customWidth="1"/>
    <col min="12825" max="12825" width="7" style="244" customWidth="1"/>
    <col min="12826" max="12826" width="0" style="244" hidden="1" customWidth="1"/>
    <col min="12827" max="12830" width="3.85546875" style="244" customWidth="1"/>
    <col min="12831" max="12832" width="3.85546875" style="244"/>
    <col min="12833" max="12834" width="0" style="244" hidden="1" customWidth="1"/>
    <col min="12835" max="12841" width="3.85546875" style="244"/>
    <col min="12842" max="12842" width="5.85546875" style="244" bestFit="1" customWidth="1"/>
    <col min="12843" max="12844" width="3.85546875" style="244"/>
    <col min="12845" max="12845" width="6.85546875" style="244" bestFit="1" customWidth="1"/>
    <col min="12846" max="12846" width="3.85546875" style="244"/>
    <col min="12847" max="12847" width="5.85546875" style="244" bestFit="1" customWidth="1"/>
    <col min="12848" max="13059" width="3.85546875" style="244"/>
    <col min="13060" max="13060" width="11.140625" style="244" customWidth="1"/>
    <col min="13061" max="13061" width="1.85546875" style="244" customWidth="1"/>
    <col min="13062" max="13065" width="5.42578125" style="244" customWidth="1"/>
    <col min="13066" max="13066" width="10.42578125" style="244" customWidth="1"/>
    <col min="13067" max="13067" width="7.85546875" style="244" customWidth="1"/>
    <col min="13068" max="13068" width="8.85546875" style="244" customWidth="1"/>
    <col min="13069" max="13069" width="8.42578125" style="244" customWidth="1"/>
    <col min="13070" max="13070" width="4.42578125" style="244" customWidth="1"/>
    <col min="13071" max="13072" width="4.140625" style="244" customWidth="1"/>
    <col min="13073" max="13073" width="6.85546875" style="244" customWidth="1"/>
    <col min="13074" max="13080" width="4.140625" style="244" customWidth="1"/>
    <col min="13081" max="13081" width="7" style="244" customWidth="1"/>
    <col min="13082" max="13082" width="0" style="244" hidden="1" customWidth="1"/>
    <col min="13083" max="13086" width="3.85546875" style="244" customWidth="1"/>
    <col min="13087" max="13088" width="3.85546875" style="244"/>
    <col min="13089" max="13090" width="0" style="244" hidden="1" customWidth="1"/>
    <col min="13091" max="13097" width="3.85546875" style="244"/>
    <col min="13098" max="13098" width="5.85546875" style="244" bestFit="1" customWidth="1"/>
    <col min="13099" max="13100" width="3.85546875" style="244"/>
    <col min="13101" max="13101" width="6.85546875" style="244" bestFit="1" customWidth="1"/>
    <col min="13102" max="13102" width="3.85546875" style="244"/>
    <col min="13103" max="13103" width="5.85546875" style="244" bestFit="1" customWidth="1"/>
    <col min="13104" max="13315" width="3.85546875" style="244"/>
    <col min="13316" max="13316" width="11.140625" style="244" customWidth="1"/>
    <col min="13317" max="13317" width="1.85546875" style="244" customWidth="1"/>
    <col min="13318" max="13321" width="5.42578125" style="244" customWidth="1"/>
    <col min="13322" max="13322" width="10.42578125" style="244" customWidth="1"/>
    <col min="13323" max="13323" width="7.85546875" style="244" customWidth="1"/>
    <col min="13324" max="13324" width="8.85546875" style="244" customWidth="1"/>
    <col min="13325" max="13325" width="8.42578125" style="244" customWidth="1"/>
    <col min="13326" max="13326" width="4.42578125" style="244" customWidth="1"/>
    <col min="13327" max="13328" width="4.140625" style="244" customWidth="1"/>
    <col min="13329" max="13329" width="6.85546875" style="244" customWidth="1"/>
    <col min="13330" max="13336" width="4.140625" style="244" customWidth="1"/>
    <col min="13337" max="13337" width="7" style="244" customWidth="1"/>
    <col min="13338" max="13338" width="0" style="244" hidden="1" customWidth="1"/>
    <col min="13339" max="13342" width="3.85546875" style="244" customWidth="1"/>
    <col min="13343" max="13344" width="3.85546875" style="244"/>
    <col min="13345" max="13346" width="0" style="244" hidden="1" customWidth="1"/>
    <col min="13347" max="13353" width="3.85546875" style="244"/>
    <col min="13354" max="13354" width="5.85546875" style="244" bestFit="1" customWidth="1"/>
    <col min="13355" max="13356" width="3.85546875" style="244"/>
    <col min="13357" max="13357" width="6.85546875" style="244" bestFit="1" customWidth="1"/>
    <col min="13358" max="13358" width="3.85546875" style="244"/>
    <col min="13359" max="13359" width="5.85546875" style="244" bestFit="1" customWidth="1"/>
    <col min="13360" max="13571" width="3.85546875" style="244"/>
    <col min="13572" max="13572" width="11.140625" style="244" customWidth="1"/>
    <col min="13573" max="13573" width="1.85546875" style="244" customWidth="1"/>
    <col min="13574" max="13577" width="5.42578125" style="244" customWidth="1"/>
    <col min="13578" max="13578" width="10.42578125" style="244" customWidth="1"/>
    <col min="13579" max="13579" width="7.85546875" style="244" customWidth="1"/>
    <col min="13580" max="13580" width="8.85546875" style="244" customWidth="1"/>
    <col min="13581" max="13581" width="8.42578125" style="244" customWidth="1"/>
    <col min="13582" max="13582" width="4.42578125" style="244" customWidth="1"/>
    <col min="13583" max="13584" width="4.140625" style="244" customWidth="1"/>
    <col min="13585" max="13585" width="6.85546875" style="244" customWidth="1"/>
    <col min="13586" max="13592" width="4.140625" style="244" customWidth="1"/>
    <col min="13593" max="13593" width="7" style="244" customWidth="1"/>
    <col min="13594" max="13594" width="0" style="244" hidden="1" customWidth="1"/>
    <col min="13595" max="13598" width="3.85546875" style="244" customWidth="1"/>
    <col min="13599" max="13600" width="3.85546875" style="244"/>
    <col min="13601" max="13602" width="0" style="244" hidden="1" customWidth="1"/>
    <col min="13603" max="13609" width="3.85546875" style="244"/>
    <col min="13610" max="13610" width="5.85546875" style="244" bestFit="1" customWidth="1"/>
    <col min="13611" max="13612" width="3.85546875" style="244"/>
    <col min="13613" max="13613" width="6.85546875" style="244" bestFit="1" customWidth="1"/>
    <col min="13614" max="13614" width="3.85546875" style="244"/>
    <col min="13615" max="13615" width="5.85546875" style="244" bestFit="1" customWidth="1"/>
    <col min="13616" max="13827" width="3.85546875" style="244"/>
    <col min="13828" max="13828" width="11.140625" style="244" customWidth="1"/>
    <col min="13829" max="13829" width="1.85546875" style="244" customWidth="1"/>
    <col min="13830" max="13833" width="5.42578125" style="244" customWidth="1"/>
    <col min="13834" max="13834" width="10.42578125" style="244" customWidth="1"/>
    <col min="13835" max="13835" width="7.85546875" style="244" customWidth="1"/>
    <col min="13836" max="13836" width="8.85546875" style="244" customWidth="1"/>
    <col min="13837" max="13837" width="8.42578125" style="244" customWidth="1"/>
    <col min="13838" max="13838" width="4.42578125" style="244" customWidth="1"/>
    <col min="13839" max="13840" width="4.140625" style="244" customWidth="1"/>
    <col min="13841" max="13841" width="6.85546875" style="244" customWidth="1"/>
    <col min="13842" max="13848" width="4.140625" style="244" customWidth="1"/>
    <col min="13849" max="13849" width="7" style="244" customWidth="1"/>
    <col min="13850" max="13850" width="0" style="244" hidden="1" customWidth="1"/>
    <col min="13851" max="13854" width="3.85546875" style="244" customWidth="1"/>
    <col min="13855" max="13856" width="3.85546875" style="244"/>
    <col min="13857" max="13858" width="0" style="244" hidden="1" customWidth="1"/>
    <col min="13859" max="13865" width="3.85546875" style="244"/>
    <col min="13866" max="13866" width="5.85546875" style="244" bestFit="1" customWidth="1"/>
    <col min="13867" max="13868" width="3.85546875" style="244"/>
    <col min="13869" max="13869" width="6.85546875" style="244" bestFit="1" customWidth="1"/>
    <col min="13870" max="13870" width="3.85546875" style="244"/>
    <col min="13871" max="13871" width="5.85546875" style="244" bestFit="1" customWidth="1"/>
    <col min="13872" max="14083" width="3.85546875" style="244"/>
    <col min="14084" max="14084" width="11.140625" style="244" customWidth="1"/>
    <col min="14085" max="14085" width="1.85546875" style="244" customWidth="1"/>
    <col min="14086" max="14089" width="5.42578125" style="244" customWidth="1"/>
    <col min="14090" max="14090" width="10.42578125" style="244" customWidth="1"/>
    <col min="14091" max="14091" width="7.85546875" style="244" customWidth="1"/>
    <col min="14092" max="14092" width="8.85546875" style="244" customWidth="1"/>
    <col min="14093" max="14093" width="8.42578125" style="244" customWidth="1"/>
    <col min="14094" max="14094" width="4.42578125" style="244" customWidth="1"/>
    <col min="14095" max="14096" width="4.140625" style="244" customWidth="1"/>
    <col min="14097" max="14097" width="6.85546875" style="244" customWidth="1"/>
    <col min="14098" max="14104" width="4.140625" style="244" customWidth="1"/>
    <col min="14105" max="14105" width="7" style="244" customWidth="1"/>
    <col min="14106" max="14106" width="0" style="244" hidden="1" customWidth="1"/>
    <col min="14107" max="14110" width="3.85546875" style="244" customWidth="1"/>
    <col min="14111" max="14112" width="3.85546875" style="244"/>
    <col min="14113" max="14114" width="0" style="244" hidden="1" customWidth="1"/>
    <col min="14115" max="14121" width="3.85546875" style="244"/>
    <col min="14122" max="14122" width="5.85546875" style="244" bestFit="1" customWidth="1"/>
    <col min="14123" max="14124" width="3.85546875" style="244"/>
    <col min="14125" max="14125" width="6.85546875" style="244" bestFit="1" customWidth="1"/>
    <col min="14126" max="14126" width="3.85546875" style="244"/>
    <col min="14127" max="14127" width="5.85546875" style="244" bestFit="1" customWidth="1"/>
    <col min="14128" max="14339" width="3.85546875" style="244"/>
    <col min="14340" max="14340" width="11.140625" style="244" customWidth="1"/>
    <col min="14341" max="14341" width="1.85546875" style="244" customWidth="1"/>
    <col min="14342" max="14345" width="5.42578125" style="244" customWidth="1"/>
    <col min="14346" max="14346" width="10.42578125" style="244" customWidth="1"/>
    <col min="14347" max="14347" width="7.85546875" style="244" customWidth="1"/>
    <col min="14348" max="14348" width="8.85546875" style="244" customWidth="1"/>
    <col min="14349" max="14349" width="8.42578125" style="244" customWidth="1"/>
    <col min="14350" max="14350" width="4.42578125" style="244" customWidth="1"/>
    <col min="14351" max="14352" width="4.140625" style="244" customWidth="1"/>
    <col min="14353" max="14353" width="6.85546875" style="244" customWidth="1"/>
    <col min="14354" max="14360" width="4.140625" style="244" customWidth="1"/>
    <col min="14361" max="14361" width="7" style="244" customWidth="1"/>
    <col min="14362" max="14362" width="0" style="244" hidden="1" customWidth="1"/>
    <col min="14363" max="14366" width="3.85546875" style="244" customWidth="1"/>
    <col min="14367" max="14368" width="3.85546875" style="244"/>
    <col min="14369" max="14370" width="0" style="244" hidden="1" customWidth="1"/>
    <col min="14371" max="14377" width="3.85546875" style="244"/>
    <col min="14378" max="14378" width="5.85546875" style="244" bestFit="1" customWidth="1"/>
    <col min="14379" max="14380" width="3.85546875" style="244"/>
    <col min="14381" max="14381" width="6.85546875" style="244" bestFit="1" customWidth="1"/>
    <col min="14382" max="14382" width="3.85546875" style="244"/>
    <col min="14383" max="14383" width="5.85546875" style="244" bestFit="1" customWidth="1"/>
    <col min="14384" max="14595" width="3.85546875" style="244"/>
    <col min="14596" max="14596" width="11.140625" style="244" customWidth="1"/>
    <col min="14597" max="14597" width="1.85546875" style="244" customWidth="1"/>
    <col min="14598" max="14601" width="5.42578125" style="244" customWidth="1"/>
    <col min="14602" max="14602" width="10.42578125" style="244" customWidth="1"/>
    <col min="14603" max="14603" width="7.85546875" style="244" customWidth="1"/>
    <col min="14604" max="14604" width="8.85546875" style="244" customWidth="1"/>
    <col min="14605" max="14605" width="8.42578125" style="244" customWidth="1"/>
    <col min="14606" max="14606" width="4.42578125" style="244" customWidth="1"/>
    <col min="14607" max="14608" width="4.140625" style="244" customWidth="1"/>
    <col min="14609" max="14609" width="6.85546875" style="244" customWidth="1"/>
    <col min="14610" max="14616" width="4.140625" style="244" customWidth="1"/>
    <col min="14617" max="14617" width="7" style="244" customWidth="1"/>
    <col min="14618" max="14618" width="0" style="244" hidden="1" customWidth="1"/>
    <col min="14619" max="14622" width="3.85546875" style="244" customWidth="1"/>
    <col min="14623" max="14624" width="3.85546875" style="244"/>
    <col min="14625" max="14626" width="0" style="244" hidden="1" customWidth="1"/>
    <col min="14627" max="14633" width="3.85546875" style="244"/>
    <col min="14634" max="14634" width="5.85546875" style="244" bestFit="1" customWidth="1"/>
    <col min="14635" max="14636" width="3.85546875" style="244"/>
    <col min="14637" max="14637" width="6.85546875" style="244" bestFit="1" customWidth="1"/>
    <col min="14638" max="14638" width="3.85546875" style="244"/>
    <col min="14639" max="14639" width="5.85546875" style="244" bestFit="1" customWidth="1"/>
    <col min="14640" max="14851" width="3.85546875" style="244"/>
    <col min="14852" max="14852" width="11.140625" style="244" customWidth="1"/>
    <col min="14853" max="14853" width="1.85546875" style="244" customWidth="1"/>
    <col min="14854" max="14857" width="5.42578125" style="244" customWidth="1"/>
    <col min="14858" max="14858" width="10.42578125" style="244" customWidth="1"/>
    <col min="14859" max="14859" width="7.85546875" style="244" customWidth="1"/>
    <col min="14860" max="14860" width="8.85546875" style="244" customWidth="1"/>
    <col min="14861" max="14861" width="8.42578125" style="244" customWidth="1"/>
    <col min="14862" max="14862" width="4.42578125" style="244" customWidth="1"/>
    <col min="14863" max="14864" width="4.140625" style="244" customWidth="1"/>
    <col min="14865" max="14865" width="6.85546875" style="244" customWidth="1"/>
    <col min="14866" max="14872" width="4.140625" style="244" customWidth="1"/>
    <col min="14873" max="14873" width="7" style="244" customWidth="1"/>
    <col min="14874" max="14874" width="0" style="244" hidden="1" customWidth="1"/>
    <col min="14875" max="14878" width="3.85546875" style="244" customWidth="1"/>
    <col min="14879" max="14880" width="3.85546875" style="244"/>
    <col min="14881" max="14882" width="0" style="244" hidden="1" customWidth="1"/>
    <col min="14883" max="14889" width="3.85546875" style="244"/>
    <col min="14890" max="14890" width="5.85546875" style="244" bestFit="1" customWidth="1"/>
    <col min="14891" max="14892" width="3.85546875" style="244"/>
    <col min="14893" max="14893" width="6.85546875" style="244" bestFit="1" customWidth="1"/>
    <col min="14894" max="14894" width="3.85546875" style="244"/>
    <col min="14895" max="14895" width="5.85546875" style="244" bestFit="1" customWidth="1"/>
    <col min="14896" max="15107" width="3.85546875" style="244"/>
    <col min="15108" max="15108" width="11.140625" style="244" customWidth="1"/>
    <col min="15109" max="15109" width="1.85546875" style="244" customWidth="1"/>
    <col min="15110" max="15113" width="5.42578125" style="244" customWidth="1"/>
    <col min="15114" max="15114" width="10.42578125" style="244" customWidth="1"/>
    <col min="15115" max="15115" width="7.85546875" style="244" customWidth="1"/>
    <col min="15116" max="15116" width="8.85546875" style="244" customWidth="1"/>
    <col min="15117" max="15117" width="8.42578125" style="244" customWidth="1"/>
    <col min="15118" max="15118" width="4.42578125" style="244" customWidth="1"/>
    <col min="15119" max="15120" width="4.140625" style="244" customWidth="1"/>
    <col min="15121" max="15121" width="6.85546875" style="244" customWidth="1"/>
    <col min="15122" max="15128" width="4.140625" style="244" customWidth="1"/>
    <col min="15129" max="15129" width="7" style="244" customWidth="1"/>
    <col min="15130" max="15130" width="0" style="244" hidden="1" customWidth="1"/>
    <col min="15131" max="15134" width="3.85546875" style="244" customWidth="1"/>
    <col min="15135" max="15136" width="3.85546875" style="244"/>
    <col min="15137" max="15138" width="0" style="244" hidden="1" customWidth="1"/>
    <col min="15139" max="15145" width="3.85546875" style="244"/>
    <col min="15146" max="15146" width="5.85546875" style="244" bestFit="1" customWidth="1"/>
    <col min="15147" max="15148" width="3.85546875" style="244"/>
    <col min="15149" max="15149" width="6.85546875" style="244" bestFit="1" customWidth="1"/>
    <col min="15150" max="15150" width="3.85546875" style="244"/>
    <col min="15151" max="15151" width="5.85546875" style="244" bestFit="1" customWidth="1"/>
    <col min="15152" max="15363" width="3.85546875" style="244"/>
    <col min="15364" max="15364" width="11.140625" style="244" customWidth="1"/>
    <col min="15365" max="15365" width="1.85546875" style="244" customWidth="1"/>
    <col min="15366" max="15369" width="5.42578125" style="244" customWidth="1"/>
    <col min="15370" max="15370" width="10.42578125" style="244" customWidth="1"/>
    <col min="15371" max="15371" width="7.85546875" style="244" customWidth="1"/>
    <col min="15372" max="15372" width="8.85546875" style="244" customWidth="1"/>
    <col min="15373" max="15373" width="8.42578125" style="244" customWidth="1"/>
    <col min="15374" max="15374" width="4.42578125" style="244" customWidth="1"/>
    <col min="15375" max="15376" width="4.140625" style="244" customWidth="1"/>
    <col min="15377" max="15377" width="6.85546875" style="244" customWidth="1"/>
    <col min="15378" max="15384" width="4.140625" style="244" customWidth="1"/>
    <col min="15385" max="15385" width="7" style="244" customWidth="1"/>
    <col min="15386" max="15386" width="0" style="244" hidden="1" customWidth="1"/>
    <col min="15387" max="15390" width="3.85546875" style="244" customWidth="1"/>
    <col min="15391" max="15392" width="3.85546875" style="244"/>
    <col min="15393" max="15394" width="0" style="244" hidden="1" customWidth="1"/>
    <col min="15395" max="15401" width="3.85546875" style="244"/>
    <col min="15402" max="15402" width="5.85546875" style="244" bestFit="1" customWidth="1"/>
    <col min="15403" max="15404" width="3.85546875" style="244"/>
    <col min="15405" max="15405" width="6.85546875" style="244" bestFit="1" customWidth="1"/>
    <col min="15406" max="15406" width="3.85546875" style="244"/>
    <col min="15407" max="15407" width="5.85546875" style="244" bestFit="1" customWidth="1"/>
    <col min="15408" max="15619" width="3.85546875" style="244"/>
    <col min="15620" max="15620" width="11.140625" style="244" customWidth="1"/>
    <col min="15621" max="15621" width="1.85546875" style="244" customWidth="1"/>
    <col min="15622" max="15625" width="5.42578125" style="244" customWidth="1"/>
    <col min="15626" max="15626" width="10.42578125" style="244" customWidth="1"/>
    <col min="15627" max="15627" width="7.85546875" style="244" customWidth="1"/>
    <col min="15628" max="15628" width="8.85546875" style="244" customWidth="1"/>
    <col min="15629" max="15629" width="8.42578125" style="244" customWidth="1"/>
    <col min="15630" max="15630" width="4.42578125" style="244" customWidth="1"/>
    <col min="15631" max="15632" width="4.140625" style="244" customWidth="1"/>
    <col min="15633" max="15633" width="6.85546875" style="244" customWidth="1"/>
    <col min="15634" max="15640" width="4.140625" style="244" customWidth="1"/>
    <col min="15641" max="15641" width="7" style="244" customWidth="1"/>
    <col min="15642" max="15642" width="0" style="244" hidden="1" customWidth="1"/>
    <col min="15643" max="15646" width="3.85546875" style="244" customWidth="1"/>
    <col min="15647" max="15648" width="3.85546875" style="244"/>
    <col min="15649" max="15650" width="0" style="244" hidden="1" customWidth="1"/>
    <col min="15651" max="15657" width="3.85546875" style="244"/>
    <col min="15658" max="15658" width="5.85546875" style="244" bestFit="1" customWidth="1"/>
    <col min="15659" max="15660" width="3.85546875" style="244"/>
    <col min="15661" max="15661" width="6.85546875" style="244" bestFit="1" customWidth="1"/>
    <col min="15662" max="15662" width="3.85546875" style="244"/>
    <col min="15663" max="15663" width="5.85546875" style="244" bestFit="1" customWidth="1"/>
    <col min="15664" max="15875" width="3.85546875" style="244"/>
    <col min="15876" max="15876" width="11.140625" style="244" customWidth="1"/>
    <col min="15877" max="15877" width="1.85546875" style="244" customWidth="1"/>
    <col min="15878" max="15881" width="5.42578125" style="244" customWidth="1"/>
    <col min="15882" max="15882" width="10.42578125" style="244" customWidth="1"/>
    <col min="15883" max="15883" width="7.85546875" style="244" customWidth="1"/>
    <col min="15884" max="15884" width="8.85546875" style="244" customWidth="1"/>
    <col min="15885" max="15885" width="8.42578125" style="244" customWidth="1"/>
    <col min="15886" max="15886" width="4.42578125" style="244" customWidth="1"/>
    <col min="15887" max="15888" width="4.140625" style="244" customWidth="1"/>
    <col min="15889" max="15889" width="6.85546875" style="244" customWidth="1"/>
    <col min="15890" max="15896" width="4.140625" style="244" customWidth="1"/>
    <col min="15897" max="15897" width="7" style="244" customWidth="1"/>
    <col min="15898" max="15898" width="0" style="244" hidden="1" customWidth="1"/>
    <col min="15899" max="15902" width="3.85546875" style="244" customWidth="1"/>
    <col min="15903" max="15904" width="3.85546875" style="244"/>
    <col min="15905" max="15906" width="0" style="244" hidden="1" customWidth="1"/>
    <col min="15907" max="15913" width="3.85546875" style="244"/>
    <col min="15914" max="15914" width="5.85546875" style="244" bestFit="1" customWidth="1"/>
    <col min="15915" max="15916" width="3.85546875" style="244"/>
    <col min="15917" max="15917" width="6.85546875" style="244" bestFit="1" customWidth="1"/>
    <col min="15918" max="15918" width="3.85546875" style="244"/>
    <col min="15919" max="15919" width="5.85546875" style="244" bestFit="1" customWidth="1"/>
    <col min="15920" max="16131" width="3.85546875" style="244"/>
    <col min="16132" max="16132" width="11.140625" style="244" customWidth="1"/>
    <col min="16133" max="16133" width="1.85546875" style="244" customWidth="1"/>
    <col min="16134" max="16137" width="5.42578125" style="244" customWidth="1"/>
    <col min="16138" max="16138" width="10.42578125" style="244" customWidth="1"/>
    <col min="16139" max="16139" width="7.85546875" style="244" customWidth="1"/>
    <col min="16140" max="16140" width="8.85546875" style="244" customWidth="1"/>
    <col min="16141" max="16141" width="8.42578125" style="244" customWidth="1"/>
    <col min="16142" max="16142" width="4.42578125" style="244" customWidth="1"/>
    <col min="16143" max="16144" width="4.140625" style="244" customWidth="1"/>
    <col min="16145" max="16145" width="6.85546875" style="244" customWidth="1"/>
    <col min="16146" max="16152" width="4.140625" style="244" customWidth="1"/>
    <col min="16153" max="16153" width="7" style="244" customWidth="1"/>
    <col min="16154" max="16154" width="0" style="244" hidden="1" customWidth="1"/>
    <col min="16155" max="16158" width="3.85546875" style="244" customWidth="1"/>
    <col min="16159" max="16160" width="3.85546875" style="244"/>
    <col min="16161" max="16162" width="0" style="244" hidden="1" customWidth="1"/>
    <col min="16163" max="16169" width="3.85546875" style="244"/>
    <col min="16170" max="16170" width="5.85546875" style="244" bestFit="1" customWidth="1"/>
    <col min="16171" max="16172" width="3.85546875" style="244"/>
    <col min="16173" max="16173" width="6.85546875" style="244" bestFit="1" customWidth="1"/>
    <col min="16174" max="16174" width="3.85546875" style="244"/>
    <col min="16175" max="16175" width="5.85546875" style="244" bestFit="1" customWidth="1"/>
    <col min="16176" max="16384" width="3.85546875" style="244"/>
  </cols>
  <sheetData>
    <row r="1" spans="2:36" s="7" customFormat="1" ht="9.9499999999999993" customHeight="1" x14ac:dyDescent="0.25">
      <c r="B1" s="582" t="s">
        <v>237</v>
      </c>
      <c r="C1" s="582"/>
      <c r="D1" s="582"/>
      <c r="E1" s="582"/>
      <c r="F1" s="582"/>
      <c r="G1" s="582"/>
      <c r="H1" s="582"/>
      <c r="I1" s="582"/>
      <c r="J1" s="582"/>
      <c r="K1" s="582"/>
      <c r="L1" s="582"/>
      <c r="M1" s="582"/>
      <c r="N1" s="582"/>
      <c r="O1" s="582"/>
      <c r="P1" s="582"/>
      <c r="Q1" s="582"/>
      <c r="R1" s="582"/>
      <c r="S1" s="582"/>
      <c r="T1" s="582"/>
      <c r="U1" s="582"/>
      <c r="V1" s="582"/>
      <c r="W1" s="582"/>
      <c r="X1" s="582"/>
      <c r="Y1" s="582"/>
      <c r="AB1" s="245"/>
      <c r="AC1" s="245"/>
      <c r="AD1" s="245"/>
      <c r="AE1" s="245"/>
      <c r="AF1" s="245"/>
      <c r="AG1" s="245"/>
      <c r="AH1" s="245"/>
      <c r="AI1" s="245"/>
      <c r="AJ1" s="245"/>
    </row>
    <row r="2" spans="2:36" s="7" customFormat="1" ht="9.9499999999999993" customHeight="1" x14ac:dyDescent="0.25">
      <c r="B2" s="582"/>
      <c r="C2" s="582"/>
      <c r="D2" s="582"/>
      <c r="E2" s="582"/>
      <c r="F2" s="582"/>
      <c r="G2" s="582"/>
      <c r="H2" s="582"/>
      <c r="I2" s="582"/>
      <c r="J2" s="582"/>
      <c r="K2" s="582"/>
      <c r="L2" s="582"/>
      <c r="M2" s="582"/>
      <c r="N2" s="582"/>
      <c r="O2" s="582"/>
      <c r="P2" s="582"/>
      <c r="Q2" s="582"/>
      <c r="R2" s="582"/>
      <c r="S2" s="582"/>
      <c r="T2" s="582"/>
      <c r="U2" s="582"/>
      <c r="V2" s="582"/>
      <c r="W2" s="582"/>
      <c r="X2" s="582"/>
      <c r="Y2" s="582"/>
      <c r="AB2" s="245"/>
      <c r="AC2" s="245"/>
      <c r="AD2" s="245"/>
      <c r="AE2" s="245"/>
      <c r="AF2" s="245"/>
      <c r="AG2" s="245"/>
      <c r="AH2" s="245"/>
      <c r="AI2" s="245"/>
      <c r="AJ2" s="245"/>
    </row>
    <row r="3" spans="2:36" s="7" customFormat="1" ht="9.9499999999999993" customHeight="1" x14ac:dyDescent="0.25">
      <c r="B3" s="582"/>
      <c r="C3" s="582"/>
      <c r="D3" s="582"/>
      <c r="E3" s="582"/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  <c r="R3" s="582"/>
      <c r="S3" s="582"/>
      <c r="T3" s="582"/>
      <c r="U3" s="582"/>
      <c r="V3" s="582"/>
      <c r="W3" s="582"/>
      <c r="X3" s="582"/>
      <c r="Y3" s="582"/>
      <c r="AB3" s="245"/>
      <c r="AC3" s="245"/>
      <c r="AD3" s="245"/>
      <c r="AE3" s="245"/>
      <c r="AF3" s="245"/>
      <c r="AG3" s="245"/>
      <c r="AH3" s="245"/>
      <c r="AI3" s="245"/>
      <c r="AJ3" s="245"/>
    </row>
    <row r="4" spans="2:36" s="7" customFormat="1" ht="9.9499999999999993" customHeight="1" x14ac:dyDescent="0.25"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582"/>
      <c r="O4" s="582"/>
      <c r="P4" s="582"/>
      <c r="Q4" s="582"/>
      <c r="R4" s="582"/>
      <c r="S4" s="582"/>
      <c r="T4" s="582"/>
      <c r="U4" s="582"/>
      <c r="V4" s="582"/>
      <c r="W4" s="582"/>
      <c r="X4" s="582"/>
      <c r="Y4" s="582"/>
      <c r="AB4" s="245"/>
      <c r="AC4" s="245"/>
      <c r="AD4" s="245"/>
      <c r="AE4" s="245"/>
      <c r="AF4" s="245"/>
      <c r="AG4" s="245"/>
      <c r="AH4" s="245"/>
      <c r="AI4" s="245"/>
      <c r="AJ4" s="245"/>
    </row>
    <row r="5" spans="2:36" s="7" customFormat="1" ht="9.9499999999999993" customHeight="1" x14ac:dyDescent="0.25">
      <c r="B5" s="582"/>
      <c r="C5" s="582"/>
      <c r="D5" s="582"/>
      <c r="E5" s="582"/>
      <c r="F5" s="582"/>
      <c r="G5" s="582"/>
      <c r="H5" s="582"/>
      <c r="I5" s="582"/>
      <c r="J5" s="582"/>
      <c r="K5" s="582"/>
      <c r="L5" s="582"/>
      <c r="M5" s="582"/>
      <c r="N5" s="582"/>
      <c r="O5" s="582"/>
      <c r="P5" s="582"/>
      <c r="Q5" s="582"/>
      <c r="R5" s="582"/>
      <c r="S5" s="582"/>
      <c r="T5" s="582"/>
      <c r="U5" s="582"/>
      <c r="V5" s="582"/>
      <c r="W5" s="582"/>
      <c r="X5" s="582"/>
      <c r="Y5" s="582"/>
      <c r="AB5" s="245"/>
      <c r="AC5" s="245"/>
      <c r="AD5" s="245"/>
      <c r="AE5" s="245"/>
      <c r="AF5" s="245"/>
      <c r="AG5" s="245"/>
      <c r="AH5" s="245"/>
      <c r="AI5" s="245"/>
      <c r="AJ5" s="245"/>
    </row>
    <row r="6" spans="2:36" s="7" customFormat="1" ht="9.9499999999999993" customHeight="1" x14ac:dyDescent="0.25">
      <c r="B6" s="582"/>
      <c r="C6" s="582"/>
      <c r="D6" s="582"/>
      <c r="E6" s="582"/>
      <c r="F6" s="582"/>
      <c r="G6" s="582"/>
      <c r="H6" s="582"/>
      <c r="I6" s="582"/>
      <c r="J6" s="582"/>
      <c r="K6" s="582"/>
      <c r="L6" s="582"/>
      <c r="M6" s="582"/>
      <c r="N6" s="582"/>
      <c r="O6" s="582"/>
      <c r="P6" s="582"/>
      <c r="Q6" s="582"/>
      <c r="R6" s="582"/>
      <c r="S6" s="582"/>
      <c r="T6" s="582"/>
      <c r="U6" s="582"/>
      <c r="V6" s="582"/>
      <c r="W6" s="582"/>
      <c r="X6" s="582"/>
      <c r="Y6" s="582"/>
      <c r="AB6" s="245"/>
      <c r="AC6" s="245"/>
      <c r="AD6" s="245"/>
      <c r="AE6" s="245"/>
      <c r="AF6" s="245"/>
      <c r="AG6" s="245"/>
      <c r="AH6" s="245"/>
      <c r="AI6" s="245"/>
      <c r="AJ6" s="245"/>
    </row>
    <row r="7" spans="2:36" s="7" customFormat="1" ht="15" x14ac:dyDescent="0.25">
      <c r="AB7" s="245"/>
      <c r="AC7" s="245"/>
      <c r="AD7" s="245"/>
      <c r="AE7" s="245"/>
      <c r="AF7" s="245"/>
      <c r="AG7" s="245"/>
      <c r="AH7" s="245"/>
      <c r="AI7" s="245"/>
      <c r="AJ7" s="245"/>
    </row>
    <row r="8" spans="2:36" s="243" customFormat="1" ht="18" customHeight="1" x14ac:dyDescent="0.25">
      <c r="B8" s="8" t="s">
        <v>50</v>
      </c>
      <c r="D8" s="13" t="str">
        <f>'DADOS DA OBRA'!$A$13</f>
        <v>TRIBUNAL REGIONAL ELEITORAL - PIAUÍ</v>
      </c>
      <c r="F8" s="9"/>
      <c r="G8" s="9"/>
      <c r="H8" s="9"/>
      <c r="I8" s="9"/>
      <c r="J8" s="9"/>
      <c r="K8" s="9"/>
      <c r="X8" s="10" t="s">
        <v>51</v>
      </c>
      <c r="Y8" s="11" t="str">
        <f>+'CURVA ABC - SERVIÇOS'!G8</f>
        <v>22/11/2021</v>
      </c>
      <c r="AB8" s="246"/>
      <c r="AC8" s="246"/>
      <c r="AD8" s="246"/>
      <c r="AE8" s="246"/>
      <c r="AF8" s="246"/>
      <c r="AG8" s="246"/>
      <c r="AH8" s="246"/>
      <c r="AI8" s="246"/>
      <c r="AJ8" s="246"/>
    </row>
    <row r="9" spans="2:36" s="243" customFormat="1" ht="18" customHeight="1" x14ac:dyDescent="0.25">
      <c r="B9" s="8" t="s">
        <v>69</v>
      </c>
      <c r="D9" s="13" t="str">
        <f>'DADOS DA OBRA'!$A$16</f>
        <v>MODERNIZAÇÃO DE SUBESTAÇÃO ABRIGADA PARA OS PRÉDIOS SEDE E ANEXO</v>
      </c>
      <c r="F9" s="12"/>
      <c r="G9" s="12"/>
      <c r="H9" s="12"/>
      <c r="I9" s="12"/>
      <c r="J9" s="12"/>
      <c r="K9" s="12"/>
      <c r="X9" s="10" t="s">
        <v>52</v>
      </c>
      <c r="Y9" s="11">
        <f>+'CURVA ABC - SERVIÇOS'!G9</f>
        <v>44733</v>
      </c>
      <c r="AB9" s="246"/>
      <c r="AC9" s="246"/>
      <c r="AD9" s="246"/>
      <c r="AE9" s="246"/>
      <c r="AF9" s="246"/>
      <c r="AG9" s="246"/>
      <c r="AH9" s="246"/>
      <c r="AI9" s="246"/>
      <c r="AJ9" s="246"/>
    </row>
    <row r="10" spans="2:36" s="243" customFormat="1" ht="18" customHeight="1" x14ac:dyDescent="0.25">
      <c r="B10" s="8" t="s">
        <v>53</v>
      </c>
      <c r="D10" s="9" t="str">
        <f>+""&amp;'DADOS DA OBRA'!$A$19&amp;", "&amp;'DADOS DA OBRA'!$I$22&amp;", "&amp;'DADOS DA OBRA'!$O$22</f>
        <v>PRAÇA EDGAR NOGUEIRA, TERESINA, PI</v>
      </c>
      <c r="F10" s="12"/>
      <c r="G10" s="12"/>
      <c r="H10" s="12"/>
      <c r="I10" s="12"/>
      <c r="J10" s="12"/>
      <c r="K10" s="12"/>
      <c r="X10" s="10" t="s">
        <v>71</v>
      </c>
      <c r="Y10" s="276">
        <f>+'CURVA ABC - SERVIÇOS'!J8</f>
        <v>1.1186</v>
      </c>
      <c r="AB10" s="246"/>
      <c r="AC10" s="246"/>
      <c r="AD10" s="246"/>
      <c r="AE10" s="246"/>
      <c r="AF10" s="246"/>
      <c r="AG10" s="246"/>
      <c r="AH10" s="246"/>
      <c r="AI10" s="246"/>
      <c r="AJ10" s="246"/>
    </row>
    <row r="11" spans="2:36" ht="67.5" customHeight="1" x14ac:dyDescent="0.25">
      <c r="B11" s="8" t="s">
        <v>70</v>
      </c>
      <c r="D11" s="436" t="str">
        <f>+'DADOS DA OBRA'!$A$31</f>
        <v>SINAPI - 04/2022 - PIAUÍ 	                                               SBC - 05/2022 - TSA - Teresina - PI
ORSE - 03/2022 - SERGIPE	                                              SETOP - 03/2022 - Minas Gerais - Central
SUDECAP - 02/2022 - MINAS GERAIS	                               CPOS - 02/2022 - São Paulo
AGESUL - 01/2022 - MATO GROSSO DO SUL	                AGETOP CIVIL - 04/2022 - Goiás
EMOP - 04/2022 - RIO DE JANEIRO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X11" s="10" t="s">
        <v>72</v>
      </c>
      <c r="Y11" s="276">
        <f>+'CURVA ABC - SERVIÇOS'!J9</f>
        <v>0.70630000000000004</v>
      </c>
      <c r="Z11" s="244"/>
    </row>
    <row r="12" spans="2:36" s="1" customFormat="1" ht="6.95" customHeight="1" x14ac:dyDescent="0.25">
      <c r="I12" s="2"/>
      <c r="J12" s="3"/>
      <c r="K12" s="3"/>
      <c r="L12" s="4"/>
      <c r="M12" s="5"/>
      <c r="N12" s="6"/>
      <c r="AB12" s="248"/>
      <c r="AC12" s="248"/>
      <c r="AD12" s="248"/>
      <c r="AE12" s="248"/>
      <c r="AF12" s="248"/>
      <c r="AG12" s="248"/>
      <c r="AH12" s="248"/>
      <c r="AI12" s="248"/>
      <c r="AJ12" s="248"/>
    </row>
    <row r="13" spans="2:36" ht="24.95" customHeight="1" x14ac:dyDescent="0.25">
      <c r="B13" s="569"/>
      <c r="C13" s="569"/>
      <c r="D13" s="569"/>
      <c r="E13" s="569"/>
      <c r="F13" s="569"/>
      <c r="G13" s="583"/>
      <c r="H13" s="583"/>
      <c r="I13" s="583"/>
      <c r="J13" s="583"/>
      <c r="K13" s="583"/>
      <c r="L13" s="583"/>
      <c r="M13" s="583"/>
      <c r="N13" s="583"/>
      <c r="O13" s="583"/>
      <c r="P13" s="583"/>
      <c r="Q13" s="583"/>
      <c r="R13" s="583"/>
      <c r="S13" s="583"/>
      <c r="T13" s="583"/>
      <c r="U13" s="583"/>
      <c r="V13" s="583"/>
      <c r="W13" s="583"/>
      <c r="X13" s="583"/>
      <c r="Y13" s="583"/>
      <c r="AB13" s="236"/>
      <c r="AC13" s="236"/>
      <c r="AD13" s="236"/>
      <c r="AE13" s="236"/>
    </row>
    <row r="14" spans="2:36" ht="24.95" customHeight="1" x14ac:dyDescent="0.25">
      <c r="B14" s="569" t="s">
        <v>38</v>
      </c>
      <c r="C14" s="569"/>
      <c r="D14" s="569"/>
      <c r="E14" s="569"/>
      <c r="F14" s="569"/>
      <c r="G14" s="571" t="s">
        <v>656</v>
      </c>
      <c r="H14" s="571"/>
      <c r="I14" s="571"/>
      <c r="J14" s="571"/>
      <c r="K14" s="571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  <c r="W14" s="571"/>
      <c r="X14" s="571"/>
      <c r="Y14" s="571"/>
      <c r="AB14" s="236"/>
      <c r="AC14" s="236"/>
      <c r="AD14" s="236"/>
      <c r="AE14" s="236"/>
    </row>
    <row r="15" spans="2:36" ht="24.95" customHeight="1" x14ac:dyDescent="0.25">
      <c r="B15" s="569" t="s">
        <v>39</v>
      </c>
      <c r="C15" s="569"/>
      <c r="D15" s="569"/>
      <c r="E15" s="569"/>
      <c r="F15" s="569"/>
      <c r="G15" s="571" t="s">
        <v>81</v>
      </c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1"/>
      <c r="U15" s="571"/>
      <c r="V15" s="571"/>
      <c r="W15" s="571"/>
      <c r="X15" s="571"/>
      <c r="Y15" s="571"/>
      <c r="AB15" s="236"/>
      <c r="AC15" s="236"/>
      <c r="AD15" s="236"/>
      <c r="AE15" s="236"/>
    </row>
    <row r="16" spans="2:36" ht="24.95" customHeight="1" x14ac:dyDescent="0.25">
      <c r="B16" s="569" t="s">
        <v>82</v>
      </c>
      <c r="C16" s="569"/>
      <c r="D16" s="569"/>
      <c r="E16" s="569"/>
      <c r="F16" s="569"/>
      <c r="G16" s="570">
        <v>0.6</v>
      </c>
      <c r="H16" s="570"/>
      <c r="I16" s="570"/>
      <c r="J16" s="56" t="s">
        <v>87</v>
      </c>
      <c r="K16" s="55">
        <v>0.03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AB16" s="236"/>
      <c r="AC16" s="236"/>
      <c r="AD16" s="236"/>
      <c r="AE16" s="236"/>
    </row>
    <row r="17" spans="1:47" ht="24.95" customHeight="1" x14ac:dyDescent="0.25"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</row>
    <row r="18" spans="1:47" ht="24.95" customHeight="1" x14ac:dyDescent="0.25"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</row>
    <row r="19" spans="1:47" ht="24.95" customHeight="1" thickBot="1" x14ac:dyDescent="0.3"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</row>
    <row r="20" spans="1:47" ht="24.95" customHeight="1" x14ac:dyDescent="0.25">
      <c r="B20" s="12"/>
      <c r="C20" s="12"/>
      <c r="D20" s="12"/>
      <c r="E20" s="572" t="s">
        <v>83</v>
      </c>
      <c r="F20" s="573"/>
      <c r="G20" s="573"/>
      <c r="H20" s="573"/>
      <c r="I20" s="576" t="s">
        <v>40</v>
      </c>
      <c r="J20" s="576"/>
      <c r="K20" s="576"/>
      <c r="L20" s="577"/>
      <c r="O20" s="250"/>
      <c r="P20" s="565" t="s">
        <v>238</v>
      </c>
      <c r="Q20" s="566"/>
      <c r="R20" s="566"/>
      <c r="S20" s="566"/>
      <c r="T20" s="566"/>
      <c r="U20" s="566"/>
      <c r="V20" s="567"/>
      <c r="W20" s="250"/>
      <c r="X20" s="250"/>
      <c r="Y20" s="250"/>
      <c r="AA20" s="251"/>
      <c r="AB20" s="252"/>
      <c r="AC20" s="252"/>
      <c r="AD20" s="252"/>
      <c r="AM20" s="251"/>
      <c r="AN20" s="251"/>
      <c r="AO20" s="251"/>
      <c r="AP20" s="251"/>
      <c r="AQ20" s="251"/>
      <c r="AR20" s="251"/>
      <c r="AS20" s="251"/>
      <c r="AT20" s="251"/>
      <c r="AU20" s="251"/>
    </row>
    <row r="21" spans="1:47" ht="24.95" customHeight="1" thickBot="1" x14ac:dyDescent="0.3">
      <c r="B21" s="12"/>
      <c r="C21" s="12"/>
      <c r="D21" s="12"/>
      <c r="E21" s="574"/>
      <c r="F21" s="575"/>
      <c r="G21" s="575"/>
      <c r="H21" s="575"/>
      <c r="I21" s="578"/>
      <c r="J21" s="578"/>
      <c r="K21" s="578"/>
      <c r="L21" s="579"/>
      <c r="O21" s="53"/>
      <c r="P21" s="253" t="s">
        <v>239</v>
      </c>
      <c r="Q21" s="53"/>
      <c r="R21" s="53"/>
      <c r="S21" s="53" t="s">
        <v>240</v>
      </c>
      <c r="T21" s="53"/>
      <c r="U21" s="53"/>
      <c r="V21" s="254" t="s">
        <v>241</v>
      </c>
      <c r="W21" s="53"/>
      <c r="X21" s="53"/>
      <c r="Y21" s="53"/>
      <c r="AC21" s="236"/>
      <c r="AD21" s="236"/>
    </row>
    <row r="22" spans="1:47" ht="24.95" customHeight="1" x14ac:dyDescent="0.25">
      <c r="B22" s="12"/>
      <c r="C22" s="12"/>
      <c r="D22" s="12"/>
      <c r="E22" s="255" t="s">
        <v>73</v>
      </c>
      <c r="F22" s="256"/>
      <c r="G22" s="256"/>
      <c r="H22" s="256"/>
      <c r="I22" s="580">
        <v>4</v>
      </c>
      <c r="J22" s="580"/>
      <c r="K22" s="580"/>
      <c r="L22" s="581"/>
      <c r="O22" s="53"/>
      <c r="P22" s="253">
        <v>3</v>
      </c>
      <c r="Q22" s="53"/>
      <c r="R22" s="53"/>
      <c r="S22" s="53">
        <v>4</v>
      </c>
      <c r="T22" s="53"/>
      <c r="U22" s="53"/>
      <c r="V22" s="254">
        <v>5.5</v>
      </c>
      <c r="W22" s="53"/>
      <c r="X22" s="53"/>
      <c r="Y22" s="53"/>
      <c r="AC22" s="236"/>
      <c r="AD22" s="236"/>
    </row>
    <row r="23" spans="1:47" ht="24.95" customHeight="1" x14ac:dyDescent="0.25">
      <c r="B23" s="12"/>
      <c r="C23" s="12"/>
      <c r="D23" s="12"/>
      <c r="E23" s="255" t="s">
        <v>74</v>
      </c>
      <c r="F23" s="256"/>
      <c r="G23" s="256"/>
      <c r="H23" s="256"/>
      <c r="I23" s="561">
        <v>0.8</v>
      </c>
      <c r="J23" s="561"/>
      <c r="K23" s="561"/>
      <c r="L23" s="562"/>
      <c r="O23" s="53"/>
      <c r="P23" s="253">
        <v>0.8</v>
      </c>
      <c r="Q23" s="53"/>
      <c r="R23" s="53"/>
      <c r="S23" s="53">
        <v>0.8</v>
      </c>
      <c r="T23" s="53"/>
      <c r="U23" s="53"/>
      <c r="V23" s="254">
        <v>1</v>
      </c>
      <c r="W23" s="53"/>
      <c r="X23" s="53"/>
      <c r="Y23" s="53"/>
      <c r="AC23" s="236"/>
      <c r="AD23" s="236"/>
    </row>
    <row r="24" spans="1:47" ht="24.95" customHeight="1" x14ac:dyDescent="0.25">
      <c r="B24" s="12"/>
      <c r="C24" s="12"/>
      <c r="D24" s="12"/>
      <c r="E24" s="255" t="s">
        <v>75</v>
      </c>
      <c r="F24" s="256"/>
      <c r="G24" s="256"/>
      <c r="H24" s="256"/>
      <c r="I24" s="561">
        <v>1.27</v>
      </c>
      <c r="J24" s="561"/>
      <c r="K24" s="561"/>
      <c r="L24" s="562"/>
      <c r="O24" s="53"/>
      <c r="P24" s="253">
        <v>0.97</v>
      </c>
      <c r="Q24" s="53"/>
      <c r="R24" s="53"/>
      <c r="S24" s="53">
        <v>1.27</v>
      </c>
      <c r="T24" s="53"/>
      <c r="U24" s="53"/>
      <c r="V24" s="254">
        <v>1.27</v>
      </c>
      <c r="W24" s="53"/>
      <c r="X24" s="53"/>
      <c r="Y24" s="53"/>
      <c r="AC24" s="236"/>
      <c r="AD24" s="236"/>
    </row>
    <row r="25" spans="1:47" ht="24.95" customHeight="1" x14ac:dyDescent="0.25">
      <c r="B25" s="12"/>
      <c r="C25" s="12"/>
      <c r="D25" s="12"/>
      <c r="E25" s="255" t="s">
        <v>76</v>
      </c>
      <c r="F25" s="256"/>
      <c r="G25" s="256"/>
      <c r="H25" s="256"/>
      <c r="I25" s="561">
        <v>1.23</v>
      </c>
      <c r="J25" s="561"/>
      <c r="K25" s="561"/>
      <c r="L25" s="562"/>
      <c r="O25" s="53"/>
      <c r="P25" s="253">
        <v>0.59</v>
      </c>
      <c r="Q25" s="53"/>
      <c r="R25" s="53"/>
      <c r="S25" s="53">
        <v>1.23</v>
      </c>
      <c r="T25" s="53"/>
      <c r="U25" s="53"/>
      <c r="V25" s="254">
        <v>1.39</v>
      </c>
      <c r="W25" s="53"/>
      <c r="X25" s="53"/>
      <c r="Y25" s="53"/>
      <c r="AC25" s="236"/>
      <c r="AD25" s="236"/>
    </row>
    <row r="26" spans="1:47" ht="24.95" customHeight="1" x14ac:dyDescent="0.25">
      <c r="B26" s="12"/>
      <c r="C26" s="12"/>
      <c r="D26" s="12"/>
      <c r="E26" s="255" t="s">
        <v>77</v>
      </c>
      <c r="F26" s="256"/>
      <c r="G26" s="256"/>
      <c r="H26" s="256"/>
      <c r="I26" s="561">
        <v>7.4</v>
      </c>
      <c r="J26" s="561"/>
      <c r="K26" s="561"/>
      <c r="L26" s="562"/>
      <c r="O26" s="53"/>
      <c r="P26" s="253">
        <v>6.16</v>
      </c>
      <c r="Q26" s="53"/>
      <c r="R26" s="53"/>
      <c r="S26" s="53">
        <v>7.4</v>
      </c>
      <c r="T26" s="53"/>
      <c r="U26" s="53"/>
      <c r="V26" s="254">
        <v>8.9600000000000009</v>
      </c>
      <c r="W26" s="53"/>
      <c r="X26" s="53"/>
      <c r="Y26" s="53"/>
      <c r="Z26" s="278"/>
      <c r="AA26" s="279"/>
      <c r="AB26" s="257"/>
      <c r="AC26" s="236"/>
      <c r="AD26" s="236"/>
    </row>
    <row r="27" spans="1:47" ht="24.95" customHeight="1" x14ac:dyDescent="0.25">
      <c r="B27" s="12"/>
      <c r="C27" s="12"/>
      <c r="D27" s="12"/>
      <c r="E27" s="255" t="s">
        <v>78</v>
      </c>
      <c r="F27" s="256"/>
      <c r="G27" s="256"/>
      <c r="H27" s="256"/>
      <c r="I27" s="561">
        <v>0.65</v>
      </c>
      <c r="J27" s="561"/>
      <c r="K27" s="561"/>
      <c r="L27" s="562"/>
      <c r="O27" s="53"/>
      <c r="P27" s="253">
        <v>0.65</v>
      </c>
      <c r="Q27" s="53"/>
      <c r="R27" s="53"/>
      <c r="S27" s="53">
        <v>0.65</v>
      </c>
      <c r="T27" s="53"/>
      <c r="U27" s="53"/>
      <c r="V27" s="254">
        <v>0.65</v>
      </c>
      <c r="W27" s="53"/>
      <c r="X27" s="53"/>
      <c r="Y27" s="53"/>
      <c r="AC27" s="236"/>
      <c r="AD27" s="236"/>
    </row>
    <row r="28" spans="1:47" ht="24.95" customHeight="1" x14ac:dyDescent="0.25">
      <c r="B28" s="12"/>
      <c r="C28" s="12"/>
      <c r="D28" s="12"/>
      <c r="E28" s="255" t="s">
        <v>79</v>
      </c>
      <c r="F28" s="256"/>
      <c r="G28" s="256"/>
      <c r="H28" s="256"/>
      <c r="I28" s="561">
        <v>3</v>
      </c>
      <c r="J28" s="561"/>
      <c r="K28" s="561"/>
      <c r="L28" s="562"/>
      <c r="O28" s="53"/>
      <c r="P28" s="253">
        <v>3</v>
      </c>
      <c r="Q28" s="53"/>
      <c r="R28" s="53"/>
      <c r="S28" s="53">
        <v>3</v>
      </c>
      <c r="T28" s="53"/>
      <c r="U28" s="53"/>
      <c r="V28" s="254">
        <v>3</v>
      </c>
      <c r="W28" s="53"/>
      <c r="X28" s="53"/>
      <c r="Y28" s="53"/>
      <c r="AC28" s="236"/>
      <c r="AD28" s="236"/>
    </row>
    <row r="29" spans="1:47" ht="24.95" customHeight="1" thickBot="1" x14ac:dyDescent="0.3">
      <c r="B29" s="12"/>
      <c r="C29" s="12"/>
      <c r="D29" s="12"/>
      <c r="E29" s="255" t="s">
        <v>80</v>
      </c>
      <c r="F29" s="256"/>
      <c r="G29" s="256"/>
      <c r="H29" s="256"/>
      <c r="I29" s="561">
        <v>1.8</v>
      </c>
      <c r="J29" s="561"/>
      <c r="K29" s="561"/>
      <c r="L29" s="562"/>
      <c r="O29" s="53"/>
      <c r="P29" s="258">
        <v>2</v>
      </c>
      <c r="Q29" s="259"/>
      <c r="R29" s="259"/>
      <c r="S29" s="259">
        <v>2</v>
      </c>
      <c r="T29" s="259"/>
      <c r="U29" s="259"/>
      <c r="V29" s="260">
        <v>5</v>
      </c>
      <c r="W29" s="53"/>
      <c r="X29" s="53"/>
      <c r="Y29" s="53"/>
      <c r="AC29" s="236"/>
      <c r="AD29" s="236"/>
    </row>
    <row r="30" spans="1:47" ht="24.95" customHeight="1" thickBot="1" x14ac:dyDescent="0.3">
      <c r="B30" s="12"/>
      <c r="C30" s="12"/>
      <c r="D30" s="12"/>
      <c r="E30" s="255" t="s">
        <v>84</v>
      </c>
      <c r="F30" s="256"/>
      <c r="G30" s="256"/>
      <c r="H30" s="256"/>
      <c r="I30" s="561"/>
      <c r="J30" s="561"/>
      <c r="K30" s="561"/>
      <c r="L30" s="56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AB30" s="261"/>
      <c r="AC30" s="236"/>
      <c r="AD30" s="236"/>
      <c r="AE30" s="236"/>
      <c r="AF30" s="236"/>
      <c r="AG30" s="236"/>
      <c r="AH30" s="236"/>
      <c r="AI30" s="236"/>
      <c r="AJ30" s="236"/>
    </row>
    <row r="31" spans="1:47" ht="24.95" customHeight="1" thickBot="1" x14ac:dyDescent="0.3">
      <c r="A31" s="54"/>
      <c r="B31" s="274"/>
      <c r="C31" s="262"/>
      <c r="D31" s="263"/>
      <c r="E31" s="264" t="s">
        <v>41</v>
      </c>
      <c r="F31" s="265"/>
      <c r="G31" s="265"/>
      <c r="H31" s="265"/>
      <c r="I31" s="563">
        <f>TRUNC((((((1+I22/100+I23/100+I24/100)*(1+I25/100)*(1+I26/100))/(1-(I27/100+I28/100+I29/100+I30/100)))-1)*100),2)</f>
        <v>21.96</v>
      </c>
      <c r="J31" s="563"/>
      <c r="K31" s="563"/>
      <c r="L31" s="564"/>
      <c r="M31" s="266"/>
      <c r="N31" s="266"/>
      <c r="O31" s="266"/>
      <c r="P31" s="565" t="s">
        <v>242</v>
      </c>
      <c r="Q31" s="566"/>
      <c r="R31" s="566"/>
      <c r="S31" s="566"/>
      <c r="T31" s="566"/>
      <c r="U31" s="566"/>
      <c r="V31" s="567"/>
      <c r="W31" s="266"/>
      <c r="X31" s="266"/>
      <c r="Y31" s="12"/>
      <c r="Z31" s="54"/>
      <c r="AB31" s="267"/>
      <c r="AC31" s="267"/>
      <c r="AD31" s="267"/>
      <c r="AE31" s="267"/>
      <c r="AF31" s="267"/>
      <c r="AG31" s="267"/>
      <c r="AH31" s="267"/>
      <c r="AI31" s="267"/>
      <c r="AJ31" s="267"/>
    </row>
    <row r="32" spans="1:47" ht="24.95" customHeight="1" thickBot="1" x14ac:dyDescent="0.3">
      <c r="A32" s="54"/>
      <c r="B32" s="274"/>
      <c r="C32" s="262"/>
      <c r="D32" s="263"/>
      <c r="E32" s="263"/>
      <c r="F32" s="263"/>
      <c r="G32" s="263"/>
      <c r="H32" s="263"/>
      <c r="I32" s="263"/>
      <c r="J32" s="263"/>
      <c r="K32" s="266"/>
      <c r="L32" s="266"/>
      <c r="M32" s="266"/>
      <c r="N32" s="266"/>
      <c r="O32" s="266"/>
      <c r="P32" s="258">
        <v>20.34</v>
      </c>
      <c r="Q32" s="259"/>
      <c r="R32" s="259"/>
      <c r="S32" s="259">
        <v>22.12</v>
      </c>
      <c r="T32" s="259"/>
      <c r="U32" s="259"/>
      <c r="V32" s="260">
        <v>25</v>
      </c>
      <c r="W32" s="266"/>
      <c r="X32" s="266"/>
      <c r="Y32" s="12"/>
      <c r="Z32" s="54"/>
      <c r="AB32" s="267"/>
      <c r="AC32" s="267"/>
      <c r="AD32" s="267"/>
      <c r="AE32" s="267"/>
      <c r="AF32" s="267"/>
      <c r="AG32" s="267"/>
      <c r="AH32" s="267"/>
      <c r="AI32" s="267"/>
      <c r="AJ32" s="267"/>
    </row>
    <row r="33" spans="1:36" ht="24.95" customHeight="1" x14ac:dyDescent="0.25">
      <c r="A33" s="54"/>
      <c r="B33" s="274"/>
      <c r="C33" s="262"/>
      <c r="D33" s="263"/>
      <c r="E33" s="263"/>
      <c r="F33" s="263"/>
      <c r="G33" s="263"/>
      <c r="H33" s="263"/>
      <c r="I33" s="263"/>
      <c r="J33" s="263"/>
      <c r="K33" s="266"/>
      <c r="L33" s="266"/>
      <c r="M33" s="266"/>
      <c r="N33" s="266"/>
      <c r="O33" s="266"/>
      <c r="P33" s="559"/>
      <c r="Q33" s="559"/>
      <c r="R33" s="559"/>
      <c r="S33" s="559"/>
      <c r="T33" s="559"/>
      <c r="U33" s="559"/>
      <c r="V33" s="559"/>
      <c r="W33" s="266"/>
      <c r="X33" s="266"/>
      <c r="Y33" s="12"/>
      <c r="Z33" s="54"/>
      <c r="AB33" s="267"/>
      <c r="AC33" s="267"/>
      <c r="AD33" s="267"/>
      <c r="AE33" s="267"/>
      <c r="AF33" s="267"/>
      <c r="AG33" s="267"/>
      <c r="AH33" s="267"/>
      <c r="AI33" s="267"/>
      <c r="AJ33" s="267"/>
    </row>
    <row r="34" spans="1:36" ht="24.95" customHeight="1" x14ac:dyDescent="0.25">
      <c r="B34" s="568" t="s">
        <v>85</v>
      </c>
      <c r="C34" s="568"/>
      <c r="D34" s="568"/>
      <c r="E34" s="568"/>
      <c r="F34" s="568"/>
      <c r="G34" s="568"/>
      <c r="H34" s="568"/>
      <c r="I34" s="568"/>
      <c r="J34" s="568"/>
      <c r="K34" s="568"/>
      <c r="L34" s="568"/>
      <c r="M34" s="568"/>
      <c r="N34" s="568"/>
      <c r="O34" s="568"/>
      <c r="P34" s="568"/>
      <c r="Q34" s="568"/>
      <c r="R34" s="568"/>
      <c r="S34" s="568"/>
      <c r="T34" s="568"/>
      <c r="U34" s="568"/>
      <c r="V34" s="568"/>
      <c r="W34" s="568"/>
      <c r="X34" s="568"/>
      <c r="Y34" s="568"/>
      <c r="AB34" s="236"/>
      <c r="AC34" s="236"/>
      <c r="AD34" s="268"/>
      <c r="AE34" s="269"/>
      <c r="AF34" s="236"/>
      <c r="AG34" s="236"/>
      <c r="AH34" s="236"/>
      <c r="AI34" s="236"/>
      <c r="AJ34" s="236"/>
    </row>
    <row r="35" spans="1:36" ht="24.95" customHeight="1" x14ac:dyDescent="0.25"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AB35" s="236"/>
      <c r="AC35" s="236"/>
      <c r="AD35" s="236"/>
      <c r="AE35" s="236"/>
      <c r="AF35" s="236"/>
      <c r="AG35" s="236"/>
      <c r="AH35" s="236"/>
      <c r="AI35" s="236"/>
      <c r="AJ35" s="236"/>
    </row>
    <row r="36" spans="1:36" ht="24.95" customHeight="1" x14ac:dyDescent="0.25">
      <c r="B36" s="556" t="s">
        <v>86</v>
      </c>
      <c r="C36" s="556"/>
      <c r="D36" s="556"/>
      <c r="E36" s="556"/>
      <c r="F36" s="556"/>
      <c r="G36" s="556"/>
      <c r="H36" s="556"/>
      <c r="I36" s="556"/>
      <c r="J36" s="556"/>
      <c r="K36" s="556"/>
      <c r="L36" s="556"/>
      <c r="M36" s="556"/>
      <c r="N36" s="556"/>
      <c r="O36" s="556"/>
      <c r="P36" s="556"/>
      <c r="Q36" s="556"/>
      <c r="R36" s="556"/>
      <c r="S36" s="556"/>
      <c r="T36" s="556"/>
      <c r="U36" s="556"/>
      <c r="V36" s="556"/>
      <c r="W36" s="556"/>
      <c r="X36" s="556"/>
      <c r="Y36" s="556"/>
      <c r="AB36" s="236"/>
      <c r="AC36" s="236"/>
      <c r="AD36" s="268"/>
      <c r="AE36" s="236"/>
      <c r="AF36" s="236"/>
      <c r="AG36" s="236"/>
      <c r="AH36" s="236"/>
      <c r="AI36" s="236"/>
      <c r="AJ36" s="236"/>
    </row>
    <row r="37" spans="1:36" ht="24.95" customHeight="1" x14ac:dyDescent="0.25">
      <c r="B37" s="557"/>
      <c r="C37" s="557"/>
      <c r="D37" s="557"/>
      <c r="E37" s="557"/>
      <c r="F37" s="557"/>
      <c r="G37" s="557"/>
      <c r="H37" s="557"/>
      <c r="I37" s="557"/>
      <c r="J37" s="557"/>
      <c r="K37" s="557"/>
      <c r="L37" s="557"/>
      <c r="M37" s="557"/>
      <c r="N37" s="557"/>
      <c r="O37" s="557"/>
      <c r="P37" s="557"/>
      <c r="Q37" s="557"/>
      <c r="R37" s="557"/>
      <c r="S37" s="557"/>
      <c r="T37" s="557"/>
      <c r="U37" s="557"/>
      <c r="V37" s="557"/>
      <c r="W37" s="557"/>
      <c r="X37" s="557"/>
      <c r="Y37" s="557"/>
      <c r="AB37" s="236"/>
      <c r="AC37" s="236"/>
      <c r="AD37" s="236"/>
      <c r="AE37" s="236"/>
      <c r="AF37" s="236"/>
      <c r="AG37" s="236"/>
      <c r="AH37" s="236"/>
      <c r="AI37" s="236"/>
      <c r="AJ37" s="236"/>
    </row>
    <row r="38" spans="1:36" ht="24.95" customHeight="1" x14ac:dyDescent="0.25">
      <c r="B38" s="275"/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275"/>
      <c r="N38" s="275"/>
      <c r="O38" s="275"/>
      <c r="P38" s="275"/>
      <c r="Q38" s="275"/>
      <c r="R38" s="275"/>
      <c r="S38" s="275"/>
      <c r="T38" s="275"/>
      <c r="U38" s="275"/>
      <c r="V38" s="275"/>
      <c r="W38" s="275"/>
      <c r="X38" s="275"/>
      <c r="Y38" s="275"/>
    </row>
    <row r="39" spans="1:36" ht="24.95" customHeight="1" x14ac:dyDescent="0.25">
      <c r="A39" s="54"/>
      <c r="B39" s="274" t="s">
        <v>88</v>
      </c>
      <c r="C39" s="270"/>
      <c r="D39" s="270"/>
      <c r="E39" s="270"/>
      <c r="F39" s="270"/>
      <c r="G39" s="270"/>
      <c r="H39" s="270"/>
      <c r="I39" s="270"/>
      <c r="J39" s="262"/>
      <c r="K39" s="262"/>
      <c r="L39" s="262"/>
      <c r="M39" s="271"/>
      <c r="N39" s="271"/>
      <c r="O39" s="27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54"/>
    </row>
    <row r="40" spans="1:36" ht="24.95" customHeight="1" x14ac:dyDescent="0.25">
      <c r="A40" s="54"/>
      <c r="B40" s="274" t="s">
        <v>89</v>
      </c>
      <c r="C40" s="262"/>
      <c r="D40" s="263"/>
      <c r="E40" s="263"/>
      <c r="F40" s="263"/>
      <c r="G40" s="263"/>
      <c r="H40" s="263"/>
      <c r="I40" s="263"/>
      <c r="J40" s="263"/>
      <c r="K40" s="266"/>
      <c r="L40" s="266"/>
      <c r="M40" s="266"/>
      <c r="N40" s="266"/>
      <c r="O40" s="266"/>
      <c r="P40" s="266"/>
      <c r="Q40" s="266"/>
      <c r="R40" s="266"/>
      <c r="S40" s="266"/>
      <c r="T40" s="266"/>
      <c r="U40" s="266"/>
      <c r="V40" s="266"/>
      <c r="W40" s="266"/>
      <c r="X40" s="266"/>
      <c r="Y40" s="12"/>
      <c r="Z40" s="54"/>
      <c r="AB40" s="267"/>
      <c r="AC40" s="267"/>
      <c r="AD40" s="267"/>
      <c r="AE40" s="267"/>
      <c r="AF40" s="267"/>
      <c r="AG40" s="267"/>
      <c r="AH40" s="267"/>
      <c r="AI40" s="267"/>
      <c r="AJ40" s="267"/>
    </row>
    <row r="41" spans="1:36" ht="24.95" customHeight="1" x14ac:dyDescent="0.25">
      <c r="A41" s="54"/>
      <c r="B41" s="274" t="s">
        <v>90</v>
      </c>
      <c r="C41" s="262"/>
      <c r="D41" s="263"/>
      <c r="E41" s="263"/>
      <c r="F41" s="263"/>
      <c r="G41" s="263"/>
      <c r="H41" s="263"/>
      <c r="I41" s="263"/>
      <c r="J41" s="263"/>
      <c r="K41" s="266"/>
      <c r="L41" s="266"/>
      <c r="M41" s="266"/>
      <c r="N41" s="266"/>
      <c r="O41" s="266"/>
      <c r="P41" s="266"/>
      <c r="Q41" s="266"/>
      <c r="R41" s="266"/>
      <c r="S41" s="266"/>
      <c r="T41" s="266"/>
      <c r="U41" s="266"/>
      <c r="V41" s="266"/>
      <c r="W41" s="266"/>
      <c r="X41" s="266"/>
      <c r="Y41" s="12"/>
      <c r="Z41" s="54"/>
      <c r="AB41" s="267"/>
      <c r="AC41" s="267"/>
      <c r="AD41" s="267"/>
      <c r="AE41" s="267"/>
      <c r="AF41" s="267"/>
      <c r="AG41" s="267"/>
      <c r="AH41" s="267"/>
      <c r="AI41" s="267"/>
      <c r="AJ41" s="267"/>
    </row>
    <row r="42" spans="1:36" ht="24.95" customHeight="1" x14ac:dyDescent="0.25">
      <c r="A42" s="54"/>
      <c r="B42" s="274" t="s">
        <v>91</v>
      </c>
      <c r="C42" s="270"/>
      <c r="D42" s="270"/>
      <c r="E42" s="270"/>
      <c r="F42" s="270"/>
      <c r="G42" s="270"/>
      <c r="H42" s="270"/>
      <c r="I42" s="270"/>
      <c r="J42" s="262"/>
      <c r="K42" s="262"/>
      <c r="L42" s="262"/>
      <c r="M42" s="271"/>
      <c r="N42" s="271"/>
      <c r="O42" s="271"/>
      <c r="P42" s="272"/>
      <c r="Q42" s="272"/>
      <c r="R42" s="272"/>
      <c r="S42" s="272"/>
      <c r="T42" s="272"/>
      <c r="U42" s="272"/>
      <c r="V42" s="272"/>
      <c r="W42" s="272"/>
      <c r="X42" s="272"/>
      <c r="Y42" s="272"/>
      <c r="Z42" s="54"/>
    </row>
    <row r="43" spans="1:36" ht="24.95" customHeight="1" x14ac:dyDescent="0.25">
      <c r="A43" s="54"/>
      <c r="B43" s="274" t="s">
        <v>92</v>
      </c>
      <c r="C43" s="262"/>
      <c r="D43" s="263"/>
      <c r="E43" s="263"/>
      <c r="F43" s="263"/>
      <c r="G43" s="263"/>
      <c r="H43" s="263"/>
      <c r="I43" s="263"/>
      <c r="J43" s="263"/>
      <c r="K43" s="266"/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12"/>
      <c r="Z43" s="54"/>
      <c r="AB43" s="267"/>
      <c r="AC43" s="267"/>
      <c r="AD43" s="267"/>
      <c r="AE43" s="267"/>
      <c r="AF43" s="267"/>
      <c r="AG43" s="267"/>
      <c r="AH43" s="267"/>
      <c r="AI43" s="267"/>
      <c r="AJ43" s="267"/>
    </row>
    <row r="44" spans="1:36" ht="24.95" customHeight="1" x14ac:dyDescent="0.25">
      <c r="A44" s="54"/>
      <c r="B44" s="274" t="s">
        <v>93</v>
      </c>
      <c r="C44" s="262"/>
      <c r="D44" s="263"/>
      <c r="E44" s="263"/>
      <c r="F44" s="263"/>
      <c r="G44" s="263"/>
      <c r="H44" s="263"/>
      <c r="I44" s="263"/>
      <c r="J44" s="263"/>
      <c r="K44" s="266"/>
      <c r="L44" s="266"/>
      <c r="M44" s="266"/>
      <c r="N44" s="266"/>
      <c r="O44" s="266"/>
      <c r="P44" s="266"/>
      <c r="Q44" s="266"/>
      <c r="R44" s="266"/>
      <c r="S44" s="266"/>
      <c r="T44" s="266"/>
      <c r="U44" s="266"/>
      <c r="V44" s="266"/>
      <c r="W44" s="266"/>
      <c r="X44" s="266"/>
      <c r="Y44" s="12"/>
      <c r="Z44" s="54"/>
      <c r="AB44" s="267"/>
      <c r="AC44" s="267"/>
      <c r="AD44" s="267"/>
      <c r="AE44" s="267"/>
      <c r="AF44" s="267"/>
      <c r="AG44" s="267"/>
      <c r="AH44" s="267"/>
      <c r="AI44" s="267"/>
      <c r="AJ44" s="267"/>
    </row>
    <row r="45" spans="1:36" ht="24.95" customHeight="1" x14ac:dyDescent="0.25">
      <c r="A45" s="54"/>
      <c r="B45" s="262"/>
      <c r="C45" s="262"/>
      <c r="D45" s="263"/>
      <c r="E45" s="263"/>
      <c r="F45" s="263"/>
      <c r="G45" s="263"/>
      <c r="H45" s="263"/>
      <c r="I45" s="263"/>
      <c r="J45" s="263"/>
      <c r="K45" s="266"/>
      <c r="L45" s="266"/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12"/>
      <c r="Z45" s="54"/>
      <c r="AB45" s="267"/>
      <c r="AC45" s="267"/>
      <c r="AD45" s="267"/>
      <c r="AE45" s="267"/>
      <c r="AF45" s="267"/>
      <c r="AG45" s="267"/>
      <c r="AH45" s="267"/>
      <c r="AI45" s="267"/>
      <c r="AJ45" s="267"/>
    </row>
    <row r="46" spans="1:36" s="54" customFormat="1" ht="24.95" customHeight="1" x14ac:dyDescent="0.25">
      <c r="B46" s="558" t="s">
        <v>42</v>
      </c>
      <c r="C46" s="558"/>
      <c r="D46" s="558"/>
      <c r="E46" s="558"/>
      <c r="F46" s="558"/>
      <c r="G46" s="558"/>
      <c r="H46" s="558"/>
      <c r="I46" s="558"/>
      <c r="J46" s="558"/>
      <c r="K46" s="558"/>
      <c r="L46" s="558"/>
      <c r="M46" s="558"/>
      <c r="N46" s="558"/>
      <c r="O46" s="558"/>
      <c r="P46" s="558"/>
      <c r="Q46" s="558"/>
      <c r="R46" s="558"/>
      <c r="S46" s="558"/>
      <c r="T46" s="558"/>
      <c r="U46" s="558"/>
      <c r="V46" s="558"/>
      <c r="W46" s="558"/>
      <c r="X46" s="558"/>
      <c r="Y46" s="558"/>
      <c r="Z46" s="277"/>
      <c r="AB46" s="273"/>
      <c r="AC46" s="273"/>
      <c r="AD46" s="273"/>
      <c r="AE46" s="273"/>
      <c r="AF46" s="273"/>
      <c r="AG46" s="273"/>
      <c r="AH46" s="273"/>
      <c r="AI46" s="273"/>
      <c r="AJ46" s="273"/>
    </row>
    <row r="47" spans="1:36" s="54" customFormat="1" ht="24.95" customHeight="1" x14ac:dyDescent="0.25">
      <c r="B47" s="557" t="str">
        <f>"Declaro para os devidos fins que, conforme legislação tributária do município de "&amp;G14&amp;", a base de cálculo do ISS para "&amp;G15&amp;", é de "&amp;(G16*100)&amp;"%, com a respectiva alíquota de "&amp;ROUND(K16*100,2)&amp;"% sobre o valor da obra."</f>
        <v>Declaro para os devidos fins que, conforme legislação tributária do município de TERESINA - PI, a base de cálculo do ISS para Construção de Edifícios e Reformas (Quadras, unidades habitacionais, escolas, restaurantes, etc), é de 60%, com a respectiva alíquota de 3% sobre o valor da obra.</v>
      </c>
      <c r="C47" s="557"/>
      <c r="D47" s="557"/>
      <c r="E47" s="557"/>
      <c r="F47" s="557"/>
      <c r="G47" s="557"/>
      <c r="H47" s="557"/>
      <c r="I47" s="557"/>
      <c r="J47" s="557"/>
      <c r="K47" s="557"/>
      <c r="L47" s="557"/>
      <c r="M47" s="557"/>
      <c r="N47" s="557"/>
      <c r="O47" s="557"/>
      <c r="P47" s="557"/>
      <c r="Q47" s="557"/>
      <c r="R47" s="557"/>
      <c r="S47" s="557"/>
      <c r="T47" s="557"/>
      <c r="U47" s="557"/>
      <c r="V47" s="557"/>
      <c r="W47" s="557"/>
      <c r="X47" s="557"/>
      <c r="Y47" s="557"/>
      <c r="Z47" s="277"/>
      <c r="AB47" s="273"/>
      <c r="AC47" s="273"/>
      <c r="AD47" s="273"/>
      <c r="AE47" s="273"/>
      <c r="AF47" s="273"/>
      <c r="AG47" s="273"/>
      <c r="AH47" s="273"/>
      <c r="AI47" s="273"/>
      <c r="AJ47" s="273"/>
    </row>
    <row r="48" spans="1:36" s="54" customFormat="1" ht="24.95" customHeight="1" x14ac:dyDescent="0.25">
      <c r="B48" s="557"/>
      <c r="C48" s="557"/>
      <c r="D48" s="557"/>
      <c r="E48" s="557"/>
      <c r="F48" s="557"/>
      <c r="G48" s="557"/>
      <c r="H48" s="557"/>
      <c r="I48" s="557"/>
      <c r="J48" s="557"/>
      <c r="K48" s="557"/>
      <c r="L48" s="557"/>
      <c r="M48" s="557"/>
      <c r="N48" s="557"/>
      <c r="O48" s="557"/>
      <c r="P48" s="557"/>
      <c r="Q48" s="557"/>
      <c r="R48" s="557"/>
      <c r="S48" s="557"/>
      <c r="T48" s="557"/>
      <c r="U48" s="557"/>
      <c r="V48" s="557"/>
      <c r="W48" s="557"/>
      <c r="X48" s="557"/>
      <c r="Y48" s="557"/>
      <c r="Z48" s="277"/>
      <c r="AB48" s="273"/>
      <c r="AC48" s="273"/>
      <c r="AD48" s="273"/>
      <c r="AE48" s="273"/>
      <c r="AF48" s="273"/>
      <c r="AG48" s="273"/>
      <c r="AH48" s="273"/>
      <c r="AI48" s="273"/>
      <c r="AJ48" s="273"/>
    </row>
    <row r="49" spans="2:36" s="54" customFormat="1" ht="24.95" customHeight="1" x14ac:dyDescent="0.25">
      <c r="B49" s="557"/>
      <c r="C49" s="557"/>
      <c r="D49" s="557"/>
      <c r="E49" s="557"/>
      <c r="F49" s="557"/>
      <c r="G49" s="557"/>
      <c r="H49" s="557"/>
      <c r="I49" s="557"/>
      <c r="J49" s="557"/>
      <c r="K49" s="557"/>
      <c r="L49" s="557"/>
      <c r="M49" s="557"/>
      <c r="N49" s="557"/>
      <c r="O49" s="557"/>
      <c r="P49" s="557"/>
      <c r="Q49" s="557"/>
      <c r="R49" s="557"/>
      <c r="S49" s="557"/>
      <c r="T49" s="557"/>
      <c r="U49" s="557"/>
      <c r="V49" s="557"/>
      <c r="W49" s="557"/>
      <c r="X49" s="557"/>
      <c r="Y49" s="557"/>
      <c r="Z49" s="277"/>
      <c r="AB49" s="273"/>
      <c r="AC49" s="273"/>
      <c r="AD49" s="273"/>
      <c r="AE49" s="273"/>
      <c r="AF49" s="273"/>
      <c r="AG49" s="273"/>
      <c r="AH49" s="273"/>
      <c r="AI49" s="273"/>
      <c r="AJ49" s="273"/>
    </row>
    <row r="50" spans="2:36" s="54" customFormat="1" ht="24.95" customHeight="1" x14ac:dyDescent="0.25">
      <c r="B50" s="272"/>
      <c r="C50" s="272"/>
      <c r="D50" s="272"/>
      <c r="E50" s="272"/>
      <c r="F50" s="272"/>
      <c r="G50" s="272"/>
      <c r="H50" s="272"/>
      <c r="I50" s="272"/>
      <c r="J50" s="272"/>
      <c r="K50" s="272"/>
      <c r="L50" s="272"/>
      <c r="M50" s="272"/>
      <c r="N50" s="272"/>
      <c r="O50" s="272"/>
      <c r="P50" s="272"/>
      <c r="Q50" s="272"/>
      <c r="R50" s="272"/>
      <c r="S50" s="272"/>
      <c r="T50" s="272"/>
      <c r="U50" s="272"/>
      <c r="V50" s="272"/>
      <c r="W50" s="272"/>
      <c r="X50" s="272"/>
      <c r="Y50" s="272"/>
      <c r="Z50" s="277"/>
      <c r="AB50" s="273"/>
      <c r="AC50" s="273"/>
      <c r="AD50" s="273"/>
      <c r="AE50" s="273"/>
      <c r="AF50" s="273"/>
      <c r="AG50" s="273"/>
      <c r="AH50" s="273"/>
      <c r="AI50" s="273"/>
      <c r="AJ50" s="273"/>
    </row>
    <row r="51" spans="2:36" s="54" customFormat="1" ht="24.95" customHeight="1" x14ac:dyDescent="0.25">
      <c r="B51" s="272"/>
      <c r="C51" s="272"/>
      <c r="D51" s="272"/>
      <c r="E51" s="272"/>
      <c r="F51" s="272"/>
      <c r="G51" s="272"/>
      <c r="H51" s="272"/>
      <c r="I51" s="272"/>
      <c r="J51" s="272"/>
      <c r="K51" s="272"/>
      <c r="L51" s="272"/>
      <c r="M51" s="272"/>
      <c r="N51" s="272"/>
      <c r="O51" s="272"/>
      <c r="P51" s="272"/>
      <c r="Q51" s="272"/>
      <c r="R51" s="272"/>
      <c r="S51" s="272"/>
      <c r="T51" s="272"/>
      <c r="U51" s="272"/>
      <c r="V51" s="272"/>
      <c r="W51" s="272"/>
      <c r="X51" s="272"/>
      <c r="Y51" s="272"/>
      <c r="Z51" s="277"/>
      <c r="AB51" s="273"/>
      <c r="AC51" s="273"/>
      <c r="AD51" s="273"/>
      <c r="AE51" s="273"/>
      <c r="AF51" s="273"/>
      <c r="AG51" s="273"/>
      <c r="AH51" s="273"/>
      <c r="AI51" s="273"/>
      <c r="AJ51" s="273"/>
    </row>
    <row r="52" spans="2:36" s="54" customFormat="1" ht="24.95" customHeight="1" x14ac:dyDescent="0.25">
      <c r="B52" s="272"/>
      <c r="C52" s="272"/>
      <c r="D52" s="272"/>
      <c r="E52" s="272"/>
      <c r="F52" s="272"/>
      <c r="G52" s="272"/>
      <c r="H52" s="272"/>
      <c r="I52" s="272"/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7"/>
      <c r="AB52" s="273"/>
      <c r="AC52" s="273"/>
      <c r="AD52" s="273"/>
      <c r="AE52" s="273"/>
      <c r="AF52" s="273"/>
      <c r="AG52" s="273"/>
      <c r="AH52" s="273"/>
      <c r="AI52" s="273"/>
      <c r="AJ52" s="273"/>
    </row>
    <row r="53" spans="2:36" s="54" customFormat="1" ht="24.95" customHeight="1" x14ac:dyDescent="0.25">
      <c r="B53" s="272"/>
      <c r="C53" s="272"/>
      <c r="D53" s="272"/>
      <c r="E53" s="272"/>
      <c r="F53" s="272"/>
      <c r="G53" s="272"/>
      <c r="H53" s="272"/>
      <c r="I53" s="272"/>
      <c r="J53" s="272"/>
      <c r="K53" s="272"/>
      <c r="L53" s="272"/>
      <c r="M53" s="272"/>
      <c r="N53" s="272"/>
      <c r="O53" s="272"/>
      <c r="P53" s="272"/>
      <c r="Q53" s="272"/>
      <c r="R53" s="272"/>
      <c r="S53" s="272"/>
      <c r="T53" s="272"/>
      <c r="U53" s="272"/>
      <c r="V53" s="272"/>
      <c r="W53" s="272"/>
      <c r="X53" s="272"/>
      <c r="Y53" s="272"/>
      <c r="Z53" s="277"/>
      <c r="AB53" s="273"/>
      <c r="AC53" s="273"/>
      <c r="AD53" s="273"/>
      <c r="AE53" s="273"/>
      <c r="AF53" s="273"/>
      <c r="AG53" s="273"/>
      <c r="AH53" s="273"/>
      <c r="AI53" s="273"/>
      <c r="AJ53" s="273"/>
    </row>
    <row r="54" spans="2:36" s="54" customFormat="1" ht="24.95" customHeight="1" x14ac:dyDescent="0.25">
      <c r="B54" s="272"/>
      <c r="C54" s="272"/>
      <c r="D54" s="272"/>
      <c r="E54" s="272"/>
      <c r="F54" s="272"/>
      <c r="G54" s="272"/>
      <c r="H54" s="272"/>
      <c r="I54" s="272"/>
      <c r="J54" s="272"/>
      <c r="K54" s="272"/>
      <c r="L54" s="272"/>
      <c r="M54" s="272"/>
      <c r="N54" s="272"/>
      <c r="O54" s="272"/>
      <c r="P54" s="272"/>
      <c r="Q54" s="272"/>
      <c r="R54" s="272"/>
      <c r="S54" s="272"/>
      <c r="T54" s="272"/>
      <c r="U54" s="272"/>
      <c r="V54" s="272"/>
      <c r="W54" s="272"/>
      <c r="X54" s="272"/>
      <c r="Y54" s="272"/>
      <c r="Z54" s="277"/>
      <c r="AB54" s="273"/>
      <c r="AC54" s="273"/>
      <c r="AD54" s="273"/>
      <c r="AE54" s="273"/>
      <c r="AF54" s="273"/>
      <c r="AG54" s="273"/>
      <c r="AH54" s="273"/>
      <c r="AI54" s="273"/>
      <c r="AJ54" s="273"/>
    </row>
    <row r="55" spans="2:36" s="54" customFormat="1" ht="24.95" customHeight="1" x14ac:dyDescent="0.25">
      <c r="B55" s="272"/>
      <c r="C55" s="272"/>
      <c r="D55" s="272"/>
      <c r="E55" s="272"/>
      <c r="F55" s="272"/>
      <c r="G55" s="272"/>
      <c r="H55" s="272"/>
      <c r="I55" s="272"/>
      <c r="J55" s="272"/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7"/>
      <c r="AB55" s="273"/>
      <c r="AC55" s="273"/>
      <c r="AD55" s="273"/>
      <c r="AE55" s="273"/>
      <c r="AF55" s="273"/>
      <c r="AG55" s="273"/>
      <c r="AH55" s="273"/>
      <c r="AI55" s="273"/>
      <c r="AJ55" s="273"/>
    </row>
    <row r="56" spans="2:36" s="54" customFormat="1" ht="24.95" customHeight="1" x14ac:dyDescent="0.25">
      <c r="B56" s="272"/>
      <c r="C56" s="272"/>
      <c r="D56" s="272"/>
      <c r="E56" s="272"/>
      <c r="F56" s="272"/>
      <c r="G56" s="272"/>
      <c r="H56" s="272"/>
      <c r="I56" s="272"/>
      <c r="J56" s="272"/>
      <c r="K56" s="272"/>
      <c r="L56" s="272"/>
      <c r="M56" s="272"/>
      <c r="N56" s="272"/>
      <c r="O56" s="272"/>
      <c r="P56" s="272"/>
      <c r="Q56" s="272"/>
      <c r="R56" s="272"/>
      <c r="S56" s="272"/>
      <c r="T56" s="272"/>
      <c r="U56" s="272"/>
      <c r="V56" s="272"/>
      <c r="W56" s="272"/>
      <c r="X56" s="272"/>
      <c r="Y56" s="272"/>
      <c r="Z56" s="277"/>
      <c r="AB56" s="273"/>
      <c r="AC56" s="273"/>
      <c r="AD56" s="273"/>
      <c r="AE56" s="273"/>
      <c r="AF56" s="273"/>
      <c r="AG56" s="273"/>
      <c r="AH56" s="273"/>
      <c r="AI56" s="273"/>
      <c r="AJ56" s="273"/>
    </row>
    <row r="57" spans="2:36" s="54" customFormat="1" ht="24.95" customHeight="1" x14ac:dyDescent="0.25">
      <c r="B57" s="272"/>
      <c r="C57" s="272"/>
      <c r="D57" s="272"/>
      <c r="E57" s="272"/>
      <c r="F57" s="272"/>
      <c r="G57" s="272"/>
      <c r="H57" s="272"/>
      <c r="I57" s="272"/>
      <c r="J57" s="272"/>
      <c r="K57" s="272"/>
      <c r="L57" s="272"/>
      <c r="M57" s="272"/>
      <c r="N57" s="272"/>
      <c r="O57" s="272"/>
      <c r="P57" s="272"/>
      <c r="Q57" s="272"/>
      <c r="R57" s="272"/>
      <c r="S57" s="272"/>
      <c r="T57" s="272"/>
      <c r="U57" s="272"/>
      <c r="V57" s="272"/>
      <c r="W57" s="272"/>
      <c r="X57" s="272"/>
      <c r="Y57" s="272"/>
      <c r="Z57" s="277"/>
      <c r="AB57" s="273"/>
      <c r="AC57" s="273"/>
      <c r="AD57" s="273"/>
      <c r="AE57" s="273"/>
      <c r="AF57" s="273"/>
      <c r="AG57" s="273"/>
      <c r="AH57" s="273"/>
      <c r="AI57" s="273"/>
      <c r="AJ57" s="273"/>
    </row>
    <row r="58" spans="2:36" s="54" customFormat="1" ht="24.95" customHeight="1" x14ac:dyDescent="0.25">
      <c r="B58" s="272"/>
      <c r="C58" s="272"/>
      <c r="D58" s="272"/>
      <c r="E58" s="272"/>
      <c r="F58" s="272"/>
      <c r="G58" s="272"/>
      <c r="H58" s="272"/>
      <c r="I58" s="272"/>
      <c r="J58" s="272"/>
      <c r="K58" s="272"/>
      <c r="L58" s="272"/>
      <c r="M58" s="272"/>
      <c r="N58" s="272"/>
      <c r="O58" s="272"/>
      <c r="P58" s="272"/>
      <c r="Q58" s="272"/>
      <c r="R58" s="272"/>
      <c r="S58" s="272"/>
      <c r="T58" s="272"/>
      <c r="U58" s="272"/>
      <c r="V58" s="272"/>
      <c r="W58" s="272"/>
      <c r="X58" s="272"/>
      <c r="Y58" s="272"/>
      <c r="Z58" s="277"/>
      <c r="AB58" s="273"/>
      <c r="AC58" s="273"/>
      <c r="AD58" s="273"/>
      <c r="AE58" s="273"/>
      <c r="AF58" s="273"/>
      <c r="AG58" s="273"/>
      <c r="AH58" s="273"/>
      <c r="AI58" s="273"/>
      <c r="AJ58" s="273"/>
    </row>
    <row r="59" spans="2:36" s="54" customFormat="1" ht="24.95" customHeight="1" x14ac:dyDescent="0.25">
      <c r="B59" s="272"/>
      <c r="C59" s="272"/>
      <c r="D59" s="272"/>
      <c r="E59" s="272"/>
      <c r="F59" s="272"/>
      <c r="G59" s="272"/>
      <c r="H59" s="272"/>
      <c r="I59" s="272"/>
      <c r="J59" s="272"/>
      <c r="K59" s="272"/>
      <c r="L59" s="272"/>
      <c r="M59" s="272"/>
      <c r="N59" s="272"/>
      <c r="O59" s="272"/>
      <c r="P59" s="272"/>
      <c r="Q59" s="272"/>
      <c r="R59" s="272"/>
      <c r="S59" s="272"/>
      <c r="T59" s="272"/>
      <c r="U59" s="272"/>
      <c r="V59" s="272"/>
      <c r="W59" s="272"/>
      <c r="X59" s="272"/>
      <c r="Y59" s="272"/>
      <c r="Z59" s="277"/>
      <c r="AB59" s="273"/>
      <c r="AC59" s="273"/>
      <c r="AD59" s="273"/>
      <c r="AE59" s="273"/>
      <c r="AF59" s="273"/>
      <c r="AG59" s="273"/>
      <c r="AH59" s="273"/>
      <c r="AI59" s="273"/>
      <c r="AJ59" s="273"/>
    </row>
    <row r="60" spans="2:36" s="54" customFormat="1" ht="24.95" customHeight="1" x14ac:dyDescent="0.25">
      <c r="B60" s="272"/>
      <c r="C60" s="272"/>
      <c r="D60" s="272"/>
      <c r="E60" s="272"/>
      <c r="F60" s="272"/>
      <c r="G60" s="272"/>
      <c r="H60" s="272"/>
      <c r="I60" s="272"/>
      <c r="J60" s="272"/>
      <c r="K60" s="272"/>
      <c r="L60" s="272"/>
      <c r="M60" s="272"/>
      <c r="N60" s="272"/>
      <c r="O60" s="272"/>
      <c r="P60" s="272"/>
      <c r="Q60" s="272"/>
      <c r="R60" s="272"/>
      <c r="S60" s="272"/>
      <c r="T60" s="272"/>
      <c r="U60" s="272"/>
      <c r="V60" s="272"/>
      <c r="W60" s="272"/>
      <c r="X60" s="272"/>
      <c r="Y60" s="272"/>
      <c r="Z60" s="277"/>
      <c r="AB60" s="273"/>
      <c r="AC60" s="273"/>
      <c r="AD60" s="273"/>
      <c r="AE60" s="273"/>
      <c r="AF60" s="273"/>
      <c r="AG60" s="273"/>
      <c r="AH60" s="273"/>
      <c r="AI60" s="273"/>
      <c r="AJ60" s="273"/>
    </row>
    <row r="61" spans="2:36" s="54" customFormat="1" ht="24.95" customHeight="1" x14ac:dyDescent="0.25">
      <c r="B61" s="272"/>
      <c r="C61" s="272"/>
      <c r="D61" s="272"/>
      <c r="E61" s="272"/>
      <c r="F61" s="272"/>
      <c r="G61" s="272"/>
      <c r="H61" s="272"/>
      <c r="I61" s="272"/>
      <c r="J61" s="272"/>
      <c r="K61" s="272"/>
      <c r="L61" s="272"/>
      <c r="M61" s="272"/>
      <c r="N61" s="272"/>
      <c r="O61" s="272"/>
      <c r="P61" s="272"/>
      <c r="Q61" s="272"/>
      <c r="R61" s="272"/>
      <c r="S61" s="272"/>
      <c r="T61" s="272"/>
      <c r="U61" s="272"/>
      <c r="V61" s="272"/>
      <c r="W61" s="272"/>
      <c r="X61" s="272"/>
      <c r="Y61" s="272"/>
      <c r="Z61" s="277"/>
      <c r="AB61" s="273"/>
      <c r="AC61" s="273"/>
      <c r="AD61" s="273"/>
      <c r="AE61" s="273"/>
      <c r="AF61" s="273"/>
      <c r="AG61" s="273"/>
      <c r="AH61" s="273"/>
      <c r="AI61" s="273"/>
      <c r="AJ61" s="273"/>
    </row>
    <row r="62" spans="2:36" s="54" customFormat="1" ht="24.95" customHeight="1" x14ac:dyDescent="0.25">
      <c r="B62" s="272"/>
      <c r="C62" s="272"/>
      <c r="D62" s="272"/>
      <c r="E62" s="272"/>
      <c r="F62" s="272"/>
      <c r="G62" s="272"/>
      <c r="H62" s="272"/>
      <c r="I62" s="272"/>
      <c r="J62" s="272"/>
      <c r="K62" s="272"/>
      <c r="L62" s="272"/>
      <c r="M62" s="272"/>
      <c r="N62" s="272"/>
      <c r="O62" s="272"/>
      <c r="P62" s="272"/>
      <c r="Q62" s="272"/>
      <c r="R62" s="272"/>
      <c r="S62" s="272"/>
      <c r="T62" s="272"/>
      <c r="U62" s="272"/>
      <c r="V62" s="272"/>
      <c r="W62" s="272"/>
      <c r="X62" s="272"/>
      <c r="Y62" s="272"/>
      <c r="Z62" s="277"/>
      <c r="AB62" s="273"/>
      <c r="AC62" s="273"/>
      <c r="AD62" s="273"/>
      <c r="AE62" s="273"/>
      <c r="AF62" s="273"/>
      <c r="AG62" s="273"/>
      <c r="AH62" s="273"/>
      <c r="AI62" s="273"/>
      <c r="AJ62" s="273"/>
    </row>
    <row r="63" spans="2:36" s="54" customFormat="1" ht="24.95" customHeight="1" x14ac:dyDescent="0.25">
      <c r="B63" s="272"/>
      <c r="C63" s="272"/>
      <c r="D63" s="272"/>
      <c r="E63" s="272"/>
      <c r="F63" s="272"/>
      <c r="G63" s="272"/>
      <c r="H63" s="272"/>
      <c r="I63" s="272"/>
      <c r="J63" s="272"/>
      <c r="K63" s="272"/>
      <c r="L63" s="272"/>
      <c r="M63" s="272"/>
      <c r="N63" s="272"/>
      <c r="O63" s="272"/>
      <c r="P63" s="272"/>
      <c r="Q63" s="272"/>
      <c r="R63" s="272"/>
      <c r="S63" s="272"/>
      <c r="T63" s="272"/>
      <c r="U63" s="272"/>
      <c r="V63" s="272"/>
      <c r="W63" s="272"/>
      <c r="X63" s="272"/>
      <c r="Y63" s="272"/>
      <c r="Z63" s="277"/>
      <c r="AB63" s="273"/>
      <c r="AC63" s="273"/>
      <c r="AD63" s="273"/>
      <c r="AE63" s="273"/>
      <c r="AF63" s="273"/>
      <c r="AG63" s="273"/>
      <c r="AH63" s="273"/>
      <c r="AI63" s="273"/>
      <c r="AJ63" s="273"/>
    </row>
    <row r="64" spans="2:36" s="54" customFormat="1" ht="24.95" customHeight="1" x14ac:dyDescent="0.25">
      <c r="B64" s="272"/>
      <c r="C64" s="272"/>
      <c r="D64" s="272"/>
      <c r="E64" s="272"/>
      <c r="F64" s="272"/>
      <c r="G64" s="272"/>
      <c r="H64" s="272"/>
      <c r="I64" s="272"/>
      <c r="J64" s="272"/>
      <c r="K64" s="272"/>
      <c r="L64" s="272"/>
      <c r="M64" s="272"/>
      <c r="N64" s="272"/>
      <c r="O64" s="272"/>
      <c r="P64" s="272"/>
      <c r="Q64" s="272"/>
      <c r="R64" s="272"/>
      <c r="S64" s="272"/>
      <c r="T64" s="272"/>
      <c r="U64" s="272"/>
      <c r="V64" s="272"/>
      <c r="W64" s="272"/>
      <c r="X64" s="272"/>
      <c r="Y64" s="272"/>
      <c r="Z64" s="277"/>
      <c r="AB64" s="273"/>
      <c r="AC64" s="273"/>
      <c r="AD64" s="273"/>
      <c r="AE64" s="273"/>
      <c r="AF64" s="273"/>
      <c r="AG64" s="273"/>
      <c r="AH64" s="273"/>
      <c r="AI64" s="273"/>
      <c r="AJ64" s="273"/>
    </row>
    <row r="65" spans="2:36" s="54" customFormat="1" ht="24.95" customHeight="1" x14ac:dyDescent="0.25">
      <c r="B65" s="272"/>
      <c r="C65" s="272"/>
      <c r="D65" s="272"/>
      <c r="E65" s="272"/>
      <c r="F65" s="272"/>
      <c r="G65" s="272"/>
      <c r="H65" s="272"/>
      <c r="I65" s="272"/>
      <c r="J65" s="272"/>
      <c r="K65" s="272"/>
      <c r="L65" s="272"/>
      <c r="M65" s="272"/>
      <c r="N65" s="272"/>
      <c r="O65" s="272"/>
      <c r="P65" s="272"/>
      <c r="Q65" s="272"/>
      <c r="R65" s="272"/>
      <c r="S65" s="272"/>
      <c r="T65" s="272"/>
      <c r="U65" s="272"/>
      <c r="V65" s="272"/>
      <c r="W65" s="272"/>
      <c r="X65" s="272"/>
      <c r="Y65" s="272"/>
      <c r="Z65" s="277"/>
      <c r="AB65" s="273"/>
      <c r="AC65" s="273"/>
      <c r="AD65" s="273"/>
      <c r="AE65" s="273"/>
      <c r="AF65" s="273"/>
      <c r="AG65" s="273"/>
      <c r="AH65" s="273"/>
      <c r="AI65" s="273"/>
      <c r="AJ65" s="273"/>
    </row>
    <row r="66" spans="2:36" s="54" customFormat="1" ht="24.95" customHeight="1" x14ac:dyDescent="0.25">
      <c r="B66" s="272"/>
      <c r="C66" s="272"/>
      <c r="D66" s="272"/>
      <c r="E66" s="272"/>
      <c r="F66" s="272"/>
      <c r="G66" s="272"/>
      <c r="H66" s="272"/>
      <c r="I66" s="272"/>
      <c r="J66" s="272"/>
      <c r="K66" s="272"/>
      <c r="L66" s="272"/>
      <c r="M66" s="272"/>
      <c r="N66" s="272"/>
      <c r="O66" s="272"/>
      <c r="P66" s="272"/>
      <c r="Q66" s="272"/>
      <c r="R66" s="272"/>
      <c r="S66" s="272"/>
      <c r="T66" s="272"/>
      <c r="U66" s="272"/>
      <c r="V66" s="272"/>
      <c r="W66" s="272"/>
      <c r="X66" s="272"/>
      <c r="Y66" s="272"/>
      <c r="Z66" s="277"/>
      <c r="AB66" s="273"/>
      <c r="AC66" s="273"/>
      <c r="AD66" s="273"/>
      <c r="AE66" s="273"/>
      <c r="AF66" s="273"/>
      <c r="AG66" s="273"/>
      <c r="AH66" s="273"/>
      <c r="AI66" s="273"/>
      <c r="AJ66" s="273"/>
    </row>
    <row r="67" spans="2:36" s="54" customFormat="1" ht="24.95" customHeight="1" x14ac:dyDescent="0.25">
      <c r="B67" s="272"/>
      <c r="C67" s="272"/>
      <c r="D67" s="272"/>
      <c r="E67" s="272"/>
      <c r="F67" s="272"/>
      <c r="G67" s="272"/>
      <c r="H67" s="272"/>
      <c r="I67" s="272"/>
      <c r="J67" s="272"/>
      <c r="K67" s="272"/>
      <c r="L67" s="272"/>
      <c r="M67" s="272"/>
      <c r="N67" s="272"/>
      <c r="O67" s="272"/>
      <c r="P67" s="272"/>
      <c r="Q67" s="272"/>
      <c r="R67" s="272"/>
      <c r="S67" s="272"/>
      <c r="T67" s="272"/>
      <c r="U67" s="272"/>
      <c r="V67" s="272"/>
      <c r="W67" s="272"/>
      <c r="X67" s="272"/>
      <c r="Y67" s="272"/>
      <c r="Z67" s="277"/>
      <c r="AB67" s="273"/>
      <c r="AC67" s="273"/>
      <c r="AD67" s="273"/>
      <c r="AE67" s="273"/>
      <c r="AF67" s="273"/>
      <c r="AG67" s="273"/>
      <c r="AH67" s="273"/>
      <c r="AI67" s="273"/>
      <c r="AJ67" s="273"/>
    </row>
    <row r="68" spans="2:36" s="54" customFormat="1" ht="24.95" customHeight="1" x14ac:dyDescent="0.25">
      <c r="B68" s="272"/>
      <c r="C68" s="272"/>
      <c r="D68" s="272"/>
      <c r="E68" s="272"/>
      <c r="F68" s="272"/>
      <c r="G68" s="272"/>
      <c r="H68" s="272"/>
      <c r="I68" s="272"/>
      <c r="J68" s="272"/>
      <c r="K68" s="272"/>
      <c r="L68" s="272"/>
      <c r="M68" s="272"/>
      <c r="N68" s="272"/>
      <c r="O68" s="272"/>
      <c r="P68" s="272"/>
      <c r="Q68" s="272"/>
      <c r="R68" s="272"/>
      <c r="S68" s="272"/>
      <c r="T68" s="272"/>
      <c r="U68" s="272"/>
      <c r="V68" s="272"/>
      <c r="W68" s="272"/>
      <c r="X68" s="272"/>
      <c r="Y68" s="272"/>
      <c r="Z68" s="277"/>
      <c r="AB68" s="273"/>
      <c r="AC68" s="273"/>
      <c r="AD68" s="273"/>
      <c r="AE68" s="273"/>
      <c r="AF68" s="273"/>
      <c r="AG68" s="273"/>
      <c r="AH68" s="273"/>
      <c r="AI68" s="273"/>
      <c r="AJ68" s="273"/>
    </row>
    <row r="69" spans="2:36" s="54" customFormat="1" ht="24.95" customHeight="1" x14ac:dyDescent="0.25">
      <c r="Z69" s="277"/>
      <c r="AB69" s="273"/>
      <c r="AC69" s="273"/>
      <c r="AD69" s="273"/>
      <c r="AE69" s="273"/>
      <c r="AF69" s="273"/>
      <c r="AG69" s="273"/>
      <c r="AH69" s="273"/>
      <c r="AI69" s="273"/>
      <c r="AJ69" s="273"/>
    </row>
    <row r="70" spans="2:36" s="54" customFormat="1" ht="24.95" customHeight="1" x14ac:dyDescent="0.25">
      <c r="Z70" s="277"/>
      <c r="AB70" s="273"/>
      <c r="AC70" s="273"/>
      <c r="AD70" s="273"/>
      <c r="AE70" s="273"/>
      <c r="AF70" s="273"/>
      <c r="AG70" s="273"/>
      <c r="AH70" s="273"/>
      <c r="AI70" s="273"/>
      <c r="AJ70" s="273"/>
    </row>
    <row r="71" spans="2:36" s="54" customFormat="1" ht="24.95" customHeight="1" x14ac:dyDescent="0.25">
      <c r="Z71" s="277"/>
      <c r="AB71" s="273"/>
      <c r="AC71" s="273"/>
      <c r="AD71" s="273"/>
      <c r="AE71" s="273"/>
      <c r="AF71" s="273"/>
      <c r="AG71" s="273"/>
      <c r="AH71" s="273"/>
      <c r="AI71" s="273"/>
      <c r="AJ71" s="273"/>
    </row>
    <row r="72" spans="2:36" s="54" customFormat="1" ht="24.95" customHeight="1" x14ac:dyDescent="0.25">
      <c r="Z72" s="277"/>
      <c r="AB72" s="273"/>
      <c r="AC72" s="273"/>
      <c r="AD72" s="273"/>
      <c r="AE72" s="273"/>
      <c r="AF72" s="273"/>
      <c r="AG72" s="273"/>
      <c r="AH72" s="273"/>
      <c r="AI72" s="273"/>
      <c r="AJ72" s="273"/>
    </row>
    <row r="73" spans="2:36" s="54" customFormat="1" ht="24.95" customHeight="1" x14ac:dyDescent="0.25">
      <c r="Z73" s="277"/>
      <c r="AB73" s="273"/>
      <c r="AC73" s="273"/>
      <c r="AD73" s="273"/>
      <c r="AE73" s="273"/>
      <c r="AF73" s="273"/>
      <c r="AG73" s="273"/>
      <c r="AH73" s="273"/>
      <c r="AI73" s="273"/>
      <c r="AJ73" s="273"/>
    </row>
    <row r="74" spans="2:36" s="54" customFormat="1" ht="24.95" customHeight="1" x14ac:dyDescent="0.25">
      <c r="Z74" s="277"/>
      <c r="AB74" s="273"/>
      <c r="AC74" s="273"/>
      <c r="AD74" s="273"/>
      <c r="AE74" s="273"/>
      <c r="AF74" s="273"/>
      <c r="AG74" s="273"/>
      <c r="AH74" s="273"/>
      <c r="AI74" s="273"/>
      <c r="AJ74" s="273"/>
    </row>
  </sheetData>
  <mergeCells count="31">
    <mergeCell ref="B13:F13"/>
    <mergeCell ref="B1:Y6"/>
    <mergeCell ref="G13:Y13"/>
    <mergeCell ref="I26:L26"/>
    <mergeCell ref="I27:L27"/>
    <mergeCell ref="D11:S11"/>
    <mergeCell ref="I28:L28"/>
    <mergeCell ref="I25:L25"/>
    <mergeCell ref="B14:F14"/>
    <mergeCell ref="B15:F15"/>
    <mergeCell ref="B16:F16"/>
    <mergeCell ref="G16:I16"/>
    <mergeCell ref="G14:Y14"/>
    <mergeCell ref="G15:Y15"/>
    <mergeCell ref="E20:H21"/>
    <mergeCell ref="I20:L21"/>
    <mergeCell ref="P20:V20"/>
    <mergeCell ref="I22:L22"/>
    <mergeCell ref="I23:L23"/>
    <mergeCell ref="I24:L24"/>
    <mergeCell ref="I29:L29"/>
    <mergeCell ref="I30:L30"/>
    <mergeCell ref="I31:L31"/>
    <mergeCell ref="P31:V31"/>
    <mergeCell ref="B34:Y34"/>
    <mergeCell ref="B36:Y36"/>
    <mergeCell ref="B37:Y37"/>
    <mergeCell ref="B46:Y46"/>
    <mergeCell ref="B47:Y49"/>
    <mergeCell ref="P33:V33"/>
    <mergeCell ref="B35:Y35"/>
  </mergeCells>
  <conditionalFormatting sqref="G14:Y15">
    <cfRule type="cellIs" dxfId="7" priority="3" stopIfTrue="1" operator="equal">
      <formula>0</formula>
    </cfRule>
  </conditionalFormatting>
  <conditionalFormatting sqref="I22:I28">
    <cfRule type="cellIs" dxfId="6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r:id="rId1"/>
  <headerFooter>
    <oddFooter>&amp;L&amp;"Arial Narrow,Normal"&amp;10&amp;A
&amp;F&amp;R&amp;"Arial Narrow,Normal"&amp;10Página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U74"/>
  <sheetViews>
    <sheetView showGridLines="0" view="pageBreakPreview" zoomScaleNormal="100" zoomScaleSheetLayoutView="100" workbookViewId="0">
      <selection activeCell="D11" sqref="D11:S11"/>
    </sheetView>
  </sheetViews>
  <sheetFormatPr defaultColWidth="3.85546875" defaultRowHeight="12.75" x14ac:dyDescent="0.25"/>
  <cols>
    <col min="1" max="1" width="1.85546875" style="244" customWidth="1"/>
    <col min="2" max="2" width="5.42578125" style="244" customWidth="1"/>
    <col min="3" max="3" width="2.85546875" style="244" customWidth="1"/>
    <col min="4" max="5" width="5.42578125" style="244" customWidth="1"/>
    <col min="6" max="6" width="10.42578125" style="244" customWidth="1"/>
    <col min="7" max="14" width="6.85546875" style="244" customWidth="1"/>
    <col min="15" max="15" width="4.140625" style="244" customWidth="1"/>
    <col min="16" max="22" width="5.85546875" style="244" customWidth="1"/>
    <col min="23" max="24" width="4.140625" style="244" customWidth="1"/>
    <col min="25" max="25" width="8.42578125" style="244" customWidth="1"/>
    <col min="26" max="26" width="1.85546875" style="277" customWidth="1"/>
    <col min="27" max="27" width="3.85546875" style="244" customWidth="1"/>
    <col min="28" max="28" width="19.42578125" style="247" customWidth="1"/>
    <col min="29" max="29" width="8.85546875" style="247" customWidth="1"/>
    <col min="30" max="31" width="9.140625" style="247" customWidth="1"/>
    <col min="32" max="32" width="3.85546875" style="247"/>
    <col min="33" max="33" width="10.85546875" style="247" hidden="1" customWidth="1"/>
    <col min="34" max="34" width="7" style="247" hidden="1" customWidth="1"/>
    <col min="35" max="36" width="3.85546875" style="247"/>
    <col min="37" max="41" width="3.85546875" style="244"/>
    <col min="42" max="42" width="5.85546875" style="244" bestFit="1" customWidth="1"/>
    <col min="43" max="44" width="3.85546875" style="244"/>
    <col min="45" max="45" width="6.85546875" style="244" bestFit="1" customWidth="1"/>
    <col min="46" max="46" width="3.85546875" style="244"/>
    <col min="47" max="47" width="5.85546875" style="244" bestFit="1" customWidth="1"/>
    <col min="48" max="259" width="3.85546875" style="244"/>
    <col min="260" max="260" width="11.140625" style="244" customWidth="1"/>
    <col min="261" max="261" width="1.85546875" style="244" customWidth="1"/>
    <col min="262" max="265" width="5.42578125" style="244" customWidth="1"/>
    <col min="266" max="266" width="10.42578125" style="244" customWidth="1"/>
    <col min="267" max="267" width="7.85546875" style="244" customWidth="1"/>
    <col min="268" max="268" width="8.85546875" style="244" customWidth="1"/>
    <col min="269" max="269" width="8.42578125" style="244" customWidth="1"/>
    <col min="270" max="270" width="4.42578125" style="244" customWidth="1"/>
    <col min="271" max="272" width="4.140625" style="244" customWidth="1"/>
    <col min="273" max="273" width="6.85546875" style="244" customWidth="1"/>
    <col min="274" max="280" width="4.140625" style="244" customWidth="1"/>
    <col min="281" max="281" width="7" style="244" customWidth="1"/>
    <col min="282" max="282" width="0" style="244" hidden="1" customWidth="1"/>
    <col min="283" max="286" width="3.85546875" style="244" customWidth="1"/>
    <col min="287" max="288" width="3.85546875" style="244"/>
    <col min="289" max="290" width="0" style="244" hidden="1" customWidth="1"/>
    <col min="291" max="297" width="3.85546875" style="244"/>
    <col min="298" max="298" width="5.85546875" style="244" bestFit="1" customWidth="1"/>
    <col min="299" max="300" width="3.85546875" style="244"/>
    <col min="301" max="301" width="6.85546875" style="244" bestFit="1" customWidth="1"/>
    <col min="302" max="302" width="3.85546875" style="244"/>
    <col min="303" max="303" width="5.85546875" style="244" bestFit="1" customWidth="1"/>
    <col min="304" max="515" width="3.85546875" style="244"/>
    <col min="516" max="516" width="11.140625" style="244" customWidth="1"/>
    <col min="517" max="517" width="1.85546875" style="244" customWidth="1"/>
    <col min="518" max="521" width="5.42578125" style="244" customWidth="1"/>
    <col min="522" max="522" width="10.42578125" style="244" customWidth="1"/>
    <col min="523" max="523" width="7.85546875" style="244" customWidth="1"/>
    <col min="524" max="524" width="8.85546875" style="244" customWidth="1"/>
    <col min="525" max="525" width="8.42578125" style="244" customWidth="1"/>
    <col min="526" max="526" width="4.42578125" style="244" customWidth="1"/>
    <col min="527" max="528" width="4.140625" style="244" customWidth="1"/>
    <col min="529" max="529" width="6.85546875" style="244" customWidth="1"/>
    <col min="530" max="536" width="4.140625" style="244" customWidth="1"/>
    <col min="537" max="537" width="7" style="244" customWidth="1"/>
    <col min="538" max="538" width="0" style="244" hidden="1" customWidth="1"/>
    <col min="539" max="542" width="3.85546875" style="244" customWidth="1"/>
    <col min="543" max="544" width="3.85546875" style="244"/>
    <col min="545" max="546" width="0" style="244" hidden="1" customWidth="1"/>
    <col min="547" max="553" width="3.85546875" style="244"/>
    <col min="554" max="554" width="5.85546875" style="244" bestFit="1" customWidth="1"/>
    <col min="555" max="556" width="3.85546875" style="244"/>
    <col min="557" max="557" width="6.85546875" style="244" bestFit="1" customWidth="1"/>
    <col min="558" max="558" width="3.85546875" style="244"/>
    <col min="559" max="559" width="5.85546875" style="244" bestFit="1" customWidth="1"/>
    <col min="560" max="771" width="3.85546875" style="244"/>
    <col min="772" max="772" width="11.140625" style="244" customWidth="1"/>
    <col min="773" max="773" width="1.85546875" style="244" customWidth="1"/>
    <col min="774" max="777" width="5.42578125" style="244" customWidth="1"/>
    <col min="778" max="778" width="10.42578125" style="244" customWidth="1"/>
    <col min="779" max="779" width="7.85546875" style="244" customWidth="1"/>
    <col min="780" max="780" width="8.85546875" style="244" customWidth="1"/>
    <col min="781" max="781" width="8.42578125" style="244" customWidth="1"/>
    <col min="782" max="782" width="4.42578125" style="244" customWidth="1"/>
    <col min="783" max="784" width="4.140625" style="244" customWidth="1"/>
    <col min="785" max="785" width="6.85546875" style="244" customWidth="1"/>
    <col min="786" max="792" width="4.140625" style="244" customWidth="1"/>
    <col min="793" max="793" width="7" style="244" customWidth="1"/>
    <col min="794" max="794" width="0" style="244" hidden="1" customWidth="1"/>
    <col min="795" max="798" width="3.85546875" style="244" customWidth="1"/>
    <col min="799" max="800" width="3.85546875" style="244"/>
    <col min="801" max="802" width="0" style="244" hidden="1" customWidth="1"/>
    <col min="803" max="809" width="3.85546875" style="244"/>
    <col min="810" max="810" width="5.85546875" style="244" bestFit="1" customWidth="1"/>
    <col min="811" max="812" width="3.85546875" style="244"/>
    <col min="813" max="813" width="6.85546875" style="244" bestFit="1" customWidth="1"/>
    <col min="814" max="814" width="3.85546875" style="244"/>
    <col min="815" max="815" width="5.85546875" style="244" bestFit="1" customWidth="1"/>
    <col min="816" max="1027" width="3.85546875" style="244"/>
    <col min="1028" max="1028" width="11.140625" style="244" customWidth="1"/>
    <col min="1029" max="1029" width="1.85546875" style="244" customWidth="1"/>
    <col min="1030" max="1033" width="5.42578125" style="244" customWidth="1"/>
    <col min="1034" max="1034" width="10.42578125" style="244" customWidth="1"/>
    <col min="1035" max="1035" width="7.85546875" style="244" customWidth="1"/>
    <col min="1036" max="1036" width="8.85546875" style="244" customWidth="1"/>
    <col min="1037" max="1037" width="8.42578125" style="244" customWidth="1"/>
    <col min="1038" max="1038" width="4.42578125" style="244" customWidth="1"/>
    <col min="1039" max="1040" width="4.140625" style="244" customWidth="1"/>
    <col min="1041" max="1041" width="6.85546875" style="244" customWidth="1"/>
    <col min="1042" max="1048" width="4.140625" style="244" customWidth="1"/>
    <col min="1049" max="1049" width="7" style="244" customWidth="1"/>
    <col min="1050" max="1050" width="0" style="244" hidden="1" customWidth="1"/>
    <col min="1051" max="1054" width="3.85546875" style="244" customWidth="1"/>
    <col min="1055" max="1056" width="3.85546875" style="244"/>
    <col min="1057" max="1058" width="0" style="244" hidden="1" customWidth="1"/>
    <col min="1059" max="1065" width="3.85546875" style="244"/>
    <col min="1066" max="1066" width="5.85546875" style="244" bestFit="1" customWidth="1"/>
    <col min="1067" max="1068" width="3.85546875" style="244"/>
    <col min="1069" max="1069" width="6.85546875" style="244" bestFit="1" customWidth="1"/>
    <col min="1070" max="1070" width="3.85546875" style="244"/>
    <col min="1071" max="1071" width="5.85546875" style="244" bestFit="1" customWidth="1"/>
    <col min="1072" max="1283" width="3.85546875" style="244"/>
    <col min="1284" max="1284" width="11.140625" style="244" customWidth="1"/>
    <col min="1285" max="1285" width="1.85546875" style="244" customWidth="1"/>
    <col min="1286" max="1289" width="5.42578125" style="244" customWidth="1"/>
    <col min="1290" max="1290" width="10.42578125" style="244" customWidth="1"/>
    <col min="1291" max="1291" width="7.85546875" style="244" customWidth="1"/>
    <col min="1292" max="1292" width="8.85546875" style="244" customWidth="1"/>
    <col min="1293" max="1293" width="8.42578125" style="244" customWidth="1"/>
    <col min="1294" max="1294" width="4.42578125" style="244" customWidth="1"/>
    <col min="1295" max="1296" width="4.140625" style="244" customWidth="1"/>
    <col min="1297" max="1297" width="6.85546875" style="244" customWidth="1"/>
    <col min="1298" max="1304" width="4.140625" style="244" customWidth="1"/>
    <col min="1305" max="1305" width="7" style="244" customWidth="1"/>
    <col min="1306" max="1306" width="0" style="244" hidden="1" customWidth="1"/>
    <col min="1307" max="1310" width="3.85546875" style="244" customWidth="1"/>
    <col min="1311" max="1312" width="3.85546875" style="244"/>
    <col min="1313" max="1314" width="0" style="244" hidden="1" customWidth="1"/>
    <col min="1315" max="1321" width="3.85546875" style="244"/>
    <col min="1322" max="1322" width="5.85546875" style="244" bestFit="1" customWidth="1"/>
    <col min="1323" max="1324" width="3.85546875" style="244"/>
    <col min="1325" max="1325" width="6.85546875" style="244" bestFit="1" customWidth="1"/>
    <col min="1326" max="1326" width="3.85546875" style="244"/>
    <col min="1327" max="1327" width="5.85546875" style="244" bestFit="1" customWidth="1"/>
    <col min="1328" max="1539" width="3.85546875" style="244"/>
    <col min="1540" max="1540" width="11.140625" style="244" customWidth="1"/>
    <col min="1541" max="1541" width="1.85546875" style="244" customWidth="1"/>
    <col min="1542" max="1545" width="5.42578125" style="244" customWidth="1"/>
    <col min="1546" max="1546" width="10.42578125" style="244" customWidth="1"/>
    <col min="1547" max="1547" width="7.85546875" style="244" customWidth="1"/>
    <col min="1548" max="1548" width="8.85546875" style="244" customWidth="1"/>
    <col min="1549" max="1549" width="8.42578125" style="244" customWidth="1"/>
    <col min="1550" max="1550" width="4.42578125" style="244" customWidth="1"/>
    <col min="1551" max="1552" width="4.140625" style="244" customWidth="1"/>
    <col min="1553" max="1553" width="6.85546875" style="244" customWidth="1"/>
    <col min="1554" max="1560" width="4.140625" style="244" customWidth="1"/>
    <col min="1561" max="1561" width="7" style="244" customWidth="1"/>
    <col min="1562" max="1562" width="0" style="244" hidden="1" customWidth="1"/>
    <col min="1563" max="1566" width="3.85546875" style="244" customWidth="1"/>
    <col min="1567" max="1568" width="3.85546875" style="244"/>
    <col min="1569" max="1570" width="0" style="244" hidden="1" customWidth="1"/>
    <col min="1571" max="1577" width="3.85546875" style="244"/>
    <col min="1578" max="1578" width="5.85546875" style="244" bestFit="1" customWidth="1"/>
    <col min="1579" max="1580" width="3.85546875" style="244"/>
    <col min="1581" max="1581" width="6.85546875" style="244" bestFit="1" customWidth="1"/>
    <col min="1582" max="1582" width="3.85546875" style="244"/>
    <col min="1583" max="1583" width="5.85546875" style="244" bestFit="1" customWidth="1"/>
    <col min="1584" max="1795" width="3.85546875" style="244"/>
    <col min="1796" max="1796" width="11.140625" style="244" customWidth="1"/>
    <col min="1797" max="1797" width="1.85546875" style="244" customWidth="1"/>
    <col min="1798" max="1801" width="5.42578125" style="244" customWidth="1"/>
    <col min="1802" max="1802" width="10.42578125" style="244" customWidth="1"/>
    <col min="1803" max="1803" width="7.85546875" style="244" customWidth="1"/>
    <col min="1804" max="1804" width="8.85546875" style="244" customWidth="1"/>
    <col min="1805" max="1805" width="8.42578125" style="244" customWidth="1"/>
    <col min="1806" max="1806" width="4.42578125" style="244" customWidth="1"/>
    <col min="1807" max="1808" width="4.140625" style="244" customWidth="1"/>
    <col min="1809" max="1809" width="6.85546875" style="244" customWidth="1"/>
    <col min="1810" max="1816" width="4.140625" style="244" customWidth="1"/>
    <col min="1817" max="1817" width="7" style="244" customWidth="1"/>
    <col min="1818" max="1818" width="0" style="244" hidden="1" customWidth="1"/>
    <col min="1819" max="1822" width="3.85546875" style="244" customWidth="1"/>
    <col min="1823" max="1824" width="3.85546875" style="244"/>
    <col min="1825" max="1826" width="0" style="244" hidden="1" customWidth="1"/>
    <col min="1827" max="1833" width="3.85546875" style="244"/>
    <col min="1834" max="1834" width="5.85546875" style="244" bestFit="1" customWidth="1"/>
    <col min="1835" max="1836" width="3.85546875" style="244"/>
    <col min="1837" max="1837" width="6.85546875" style="244" bestFit="1" customWidth="1"/>
    <col min="1838" max="1838" width="3.85546875" style="244"/>
    <col min="1839" max="1839" width="5.85546875" style="244" bestFit="1" customWidth="1"/>
    <col min="1840" max="2051" width="3.85546875" style="244"/>
    <col min="2052" max="2052" width="11.140625" style="244" customWidth="1"/>
    <col min="2053" max="2053" width="1.85546875" style="244" customWidth="1"/>
    <col min="2054" max="2057" width="5.42578125" style="244" customWidth="1"/>
    <col min="2058" max="2058" width="10.42578125" style="244" customWidth="1"/>
    <col min="2059" max="2059" width="7.85546875" style="244" customWidth="1"/>
    <col min="2060" max="2060" width="8.85546875" style="244" customWidth="1"/>
    <col min="2061" max="2061" width="8.42578125" style="244" customWidth="1"/>
    <col min="2062" max="2062" width="4.42578125" style="244" customWidth="1"/>
    <col min="2063" max="2064" width="4.140625" style="244" customWidth="1"/>
    <col min="2065" max="2065" width="6.85546875" style="244" customWidth="1"/>
    <col min="2066" max="2072" width="4.140625" style="244" customWidth="1"/>
    <col min="2073" max="2073" width="7" style="244" customWidth="1"/>
    <col min="2074" max="2074" width="0" style="244" hidden="1" customWidth="1"/>
    <col min="2075" max="2078" width="3.85546875" style="244" customWidth="1"/>
    <col min="2079" max="2080" width="3.85546875" style="244"/>
    <col min="2081" max="2082" width="0" style="244" hidden="1" customWidth="1"/>
    <col min="2083" max="2089" width="3.85546875" style="244"/>
    <col min="2090" max="2090" width="5.85546875" style="244" bestFit="1" customWidth="1"/>
    <col min="2091" max="2092" width="3.85546875" style="244"/>
    <col min="2093" max="2093" width="6.85546875" style="244" bestFit="1" customWidth="1"/>
    <col min="2094" max="2094" width="3.85546875" style="244"/>
    <col min="2095" max="2095" width="5.85546875" style="244" bestFit="1" customWidth="1"/>
    <col min="2096" max="2307" width="3.85546875" style="244"/>
    <col min="2308" max="2308" width="11.140625" style="244" customWidth="1"/>
    <col min="2309" max="2309" width="1.85546875" style="244" customWidth="1"/>
    <col min="2310" max="2313" width="5.42578125" style="244" customWidth="1"/>
    <col min="2314" max="2314" width="10.42578125" style="244" customWidth="1"/>
    <col min="2315" max="2315" width="7.85546875" style="244" customWidth="1"/>
    <col min="2316" max="2316" width="8.85546875" style="244" customWidth="1"/>
    <col min="2317" max="2317" width="8.42578125" style="244" customWidth="1"/>
    <col min="2318" max="2318" width="4.42578125" style="244" customWidth="1"/>
    <col min="2319" max="2320" width="4.140625" style="244" customWidth="1"/>
    <col min="2321" max="2321" width="6.85546875" style="244" customWidth="1"/>
    <col min="2322" max="2328" width="4.140625" style="244" customWidth="1"/>
    <col min="2329" max="2329" width="7" style="244" customWidth="1"/>
    <col min="2330" max="2330" width="0" style="244" hidden="1" customWidth="1"/>
    <col min="2331" max="2334" width="3.85546875" style="244" customWidth="1"/>
    <col min="2335" max="2336" width="3.85546875" style="244"/>
    <col min="2337" max="2338" width="0" style="244" hidden="1" customWidth="1"/>
    <col min="2339" max="2345" width="3.85546875" style="244"/>
    <col min="2346" max="2346" width="5.85546875" style="244" bestFit="1" customWidth="1"/>
    <col min="2347" max="2348" width="3.85546875" style="244"/>
    <col min="2349" max="2349" width="6.85546875" style="244" bestFit="1" customWidth="1"/>
    <col min="2350" max="2350" width="3.85546875" style="244"/>
    <col min="2351" max="2351" width="5.85546875" style="244" bestFit="1" customWidth="1"/>
    <col min="2352" max="2563" width="3.85546875" style="244"/>
    <col min="2564" max="2564" width="11.140625" style="244" customWidth="1"/>
    <col min="2565" max="2565" width="1.85546875" style="244" customWidth="1"/>
    <col min="2566" max="2569" width="5.42578125" style="244" customWidth="1"/>
    <col min="2570" max="2570" width="10.42578125" style="244" customWidth="1"/>
    <col min="2571" max="2571" width="7.85546875" style="244" customWidth="1"/>
    <col min="2572" max="2572" width="8.85546875" style="244" customWidth="1"/>
    <col min="2573" max="2573" width="8.42578125" style="244" customWidth="1"/>
    <col min="2574" max="2574" width="4.42578125" style="244" customWidth="1"/>
    <col min="2575" max="2576" width="4.140625" style="244" customWidth="1"/>
    <col min="2577" max="2577" width="6.85546875" style="244" customWidth="1"/>
    <col min="2578" max="2584" width="4.140625" style="244" customWidth="1"/>
    <col min="2585" max="2585" width="7" style="244" customWidth="1"/>
    <col min="2586" max="2586" width="0" style="244" hidden="1" customWidth="1"/>
    <col min="2587" max="2590" width="3.85546875" style="244" customWidth="1"/>
    <col min="2591" max="2592" width="3.85546875" style="244"/>
    <col min="2593" max="2594" width="0" style="244" hidden="1" customWidth="1"/>
    <col min="2595" max="2601" width="3.85546875" style="244"/>
    <col min="2602" max="2602" width="5.85546875" style="244" bestFit="1" customWidth="1"/>
    <col min="2603" max="2604" width="3.85546875" style="244"/>
    <col min="2605" max="2605" width="6.85546875" style="244" bestFit="1" customWidth="1"/>
    <col min="2606" max="2606" width="3.85546875" style="244"/>
    <col min="2607" max="2607" width="5.85546875" style="244" bestFit="1" customWidth="1"/>
    <col min="2608" max="2819" width="3.85546875" style="244"/>
    <col min="2820" max="2820" width="11.140625" style="244" customWidth="1"/>
    <col min="2821" max="2821" width="1.85546875" style="244" customWidth="1"/>
    <col min="2822" max="2825" width="5.42578125" style="244" customWidth="1"/>
    <col min="2826" max="2826" width="10.42578125" style="244" customWidth="1"/>
    <col min="2827" max="2827" width="7.85546875" style="244" customWidth="1"/>
    <col min="2828" max="2828" width="8.85546875" style="244" customWidth="1"/>
    <col min="2829" max="2829" width="8.42578125" style="244" customWidth="1"/>
    <col min="2830" max="2830" width="4.42578125" style="244" customWidth="1"/>
    <col min="2831" max="2832" width="4.140625" style="244" customWidth="1"/>
    <col min="2833" max="2833" width="6.85546875" style="244" customWidth="1"/>
    <col min="2834" max="2840" width="4.140625" style="244" customWidth="1"/>
    <col min="2841" max="2841" width="7" style="244" customWidth="1"/>
    <col min="2842" max="2842" width="0" style="244" hidden="1" customWidth="1"/>
    <col min="2843" max="2846" width="3.85546875" style="244" customWidth="1"/>
    <col min="2847" max="2848" width="3.85546875" style="244"/>
    <col min="2849" max="2850" width="0" style="244" hidden="1" customWidth="1"/>
    <col min="2851" max="2857" width="3.85546875" style="244"/>
    <col min="2858" max="2858" width="5.85546875" style="244" bestFit="1" customWidth="1"/>
    <col min="2859" max="2860" width="3.85546875" style="244"/>
    <col min="2861" max="2861" width="6.85546875" style="244" bestFit="1" customWidth="1"/>
    <col min="2862" max="2862" width="3.85546875" style="244"/>
    <col min="2863" max="2863" width="5.85546875" style="244" bestFit="1" customWidth="1"/>
    <col min="2864" max="3075" width="3.85546875" style="244"/>
    <col min="3076" max="3076" width="11.140625" style="244" customWidth="1"/>
    <col min="3077" max="3077" width="1.85546875" style="244" customWidth="1"/>
    <col min="3078" max="3081" width="5.42578125" style="244" customWidth="1"/>
    <col min="3082" max="3082" width="10.42578125" style="244" customWidth="1"/>
    <col min="3083" max="3083" width="7.85546875" style="244" customWidth="1"/>
    <col min="3084" max="3084" width="8.85546875" style="244" customWidth="1"/>
    <col min="3085" max="3085" width="8.42578125" style="244" customWidth="1"/>
    <col min="3086" max="3086" width="4.42578125" style="244" customWidth="1"/>
    <col min="3087" max="3088" width="4.140625" style="244" customWidth="1"/>
    <col min="3089" max="3089" width="6.85546875" style="244" customWidth="1"/>
    <col min="3090" max="3096" width="4.140625" style="244" customWidth="1"/>
    <col min="3097" max="3097" width="7" style="244" customWidth="1"/>
    <col min="3098" max="3098" width="0" style="244" hidden="1" customWidth="1"/>
    <col min="3099" max="3102" width="3.85546875" style="244" customWidth="1"/>
    <col min="3103" max="3104" width="3.85546875" style="244"/>
    <col min="3105" max="3106" width="0" style="244" hidden="1" customWidth="1"/>
    <col min="3107" max="3113" width="3.85546875" style="244"/>
    <col min="3114" max="3114" width="5.85546875" style="244" bestFit="1" customWidth="1"/>
    <col min="3115" max="3116" width="3.85546875" style="244"/>
    <col min="3117" max="3117" width="6.85546875" style="244" bestFit="1" customWidth="1"/>
    <col min="3118" max="3118" width="3.85546875" style="244"/>
    <col min="3119" max="3119" width="5.85546875" style="244" bestFit="1" customWidth="1"/>
    <col min="3120" max="3331" width="3.85546875" style="244"/>
    <col min="3332" max="3332" width="11.140625" style="244" customWidth="1"/>
    <col min="3333" max="3333" width="1.85546875" style="244" customWidth="1"/>
    <col min="3334" max="3337" width="5.42578125" style="244" customWidth="1"/>
    <col min="3338" max="3338" width="10.42578125" style="244" customWidth="1"/>
    <col min="3339" max="3339" width="7.85546875" style="244" customWidth="1"/>
    <col min="3340" max="3340" width="8.85546875" style="244" customWidth="1"/>
    <col min="3341" max="3341" width="8.42578125" style="244" customWidth="1"/>
    <col min="3342" max="3342" width="4.42578125" style="244" customWidth="1"/>
    <col min="3343" max="3344" width="4.140625" style="244" customWidth="1"/>
    <col min="3345" max="3345" width="6.85546875" style="244" customWidth="1"/>
    <col min="3346" max="3352" width="4.140625" style="244" customWidth="1"/>
    <col min="3353" max="3353" width="7" style="244" customWidth="1"/>
    <col min="3354" max="3354" width="0" style="244" hidden="1" customWidth="1"/>
    <col min="3355" max="3358" width="3.85546875" style="244" customWidth="1"/>
    <col min="3359" max="3360" width="3.85546875" style="244"/>
    <col min="3361" max="3362" width="0" style="244" hidden="1" customWidth="1"/>
    <col min="3363" max="3369" width="3.85546875" style="244"/>
    <col min="3370" max="3370" width="5.85546875" style="244" bestFit="1" customWidth="1"/>
    <col min="3371" max="3372" width="3.85546875" style="244"/>
    <col min="3373" max="3373" width="6.85546875" style="244" bestFit="1" customWidth="1"/>
    <col min="3374" max="3374" width="3.85546875" style="244"/>
    <col min="3375" max="3375" width="5.85546875" style="244" bestFit="1" customWidth="1"/>
    <col min="3376" max="3587" width="3.85546875" style="244"/>
    <col min="3588" max="3588" width="11.140625" style="244" customWidth="1"/>
    <col min="3589" max="3589" width="1.85546875" style="244" customWidth="1"/>
    <col min="3590" max="3593" width="5.42578125" style="244" customWidth="1"/>
    <col min="3594" max="3594" width="10.42578125" style="244" customWidth="1"/>
    <col min="3595" max="3595" width="7.85546875" style="244" customWidth="1"/>
    <col min="3596" max="3596" width="8.85546875" style="244" customWidth="1"/>
    <col min="3597" max="3597" width="8.42578125" style="244" customWidth="1"/>
    <col min="3598" max="3598" width="4.42578125" style="244" customWidth="1"/>
    <col min="3599" max="3600" width="4.140625" style="244" customWidth="1"/>
    <col min="3601" max="3601" width="6.85546875" style="244" customWidth="1"/>
    <col min="3602" max="3608" width="4.140625" style="244" customWidth="1"/>
    <col min="3609" max="3609" width="7" style="244" customWidth="1"/>
    <col min="3610" max="3610" width="0" style="244" hidden="1" customWidth="1"/>
    <col min="3611" max="3614" width="3.85546875" style="244" customWidth="1"/>
    <col min="3615" max="3616" width="3.85546875" style="244"/>
    <col min="3617" max="3618" width="0" style="244" hidden="1" customWidth="1"/>
    <col min="3619" max="3625" width="3.85546875" style="244"/>
    <col min="3626" max="3626" width="5.85546875" style="244" bestFit="1" customWidth="1"/>
    <col min="3627" max="3628" width="3.85546875" style="244"/>
    <col min="3629" max="3629" width="6.85546875" style="244" bestFit="1" customWidth="1"/>
    <col min="3630" max="3630" width="3.85546875" style="244"/>
    <col min="3631" max="3631" width="5.85546875" style="244" bestFit="1" customWidth="1"/>
    <col min="3632" max="3843" width="3.85546875" style="244"/>
    <col min="3844" max="3844" width="11.140625" style="244" customWidth="1"/>
    <col min="3845" max="3845" width="1.85546875" style="244" customWidth="1"/>
    <col min="3846" max="3849" width="5.42578125" style="244" customWidth="1"/>
    <col min="3850" max="3850" width="10.42578125" style="244" customWidth="1"/>
    <col min="3851" max="3851" width="7.85546875" style="244" customWidth="1"/>
    <col min="3852" max="3852" width="8.85546875" style="244" customWidth="1"/>
    <col min="3853" max="3853" width="8.42578125" style="244" customWidth="1"/>
    <col min="3854" max="3854" width="4.42578125" style="244" customWidth="1"/>
    <col min="3855" max="3856" width="4.140625" style="244" customWidth="1"/>
    <col min="3857" max="3857" width="6.85546875" style="244" customWidth="1"/>
    <col min="3858" max="3864" width="4.140625" style="244" customWidth="1"/>
    <col min="3865" max="3865" width="7" style="244" customWidth="1"/>
    <col min="3866" max="3866" width="0" style="244" hidden="1" customWidth="1"/>
    <col min="3867" max="3870" width="3.85546875" style="244" customWidth="1"/>
    <col min="3871" max="3872" width="3.85546875" style="244"/>
    <col min="3873" max="3874" width="0" style="244" hidden="1" customWidth="1"/>
    <col min="3875" max="3881" width="3.85546875" style="244"/>
    <col min="3882" max="3882" width="5.85546875" style="244" bestFit="1" customWidth="1"/>
    <col min="3883" max="3884" width="3.85546875" style="244"/>
    <col min="3885" max="3885" width="6.85546875" style="244" bestFit="1" customWidth="1"/>
    <col min="3886" max="3886" width="3.85546875" style="244"/>
    <col min="3887" max="3887" width="5.85546875" style="244" bestFit="1" customWidth="1"/>
    <col min="3888" max="4099" width="3.85546875" style="244"/>
    <col min="4100" max="4100" width="11.140625" style="244" customWidth="1"/>
    <col min="4101" max="4101" width="1.85546875" style="244" customWidth="1"/>
    <col min="4102" max="4105" width="5.42578125" style="244" customWidth="1"/>
    <col min="4106" max="4106" width="10.42578125" style="244" customWidth="1"/>
    <col min="4107" max="4107" width="7.85546875" style="244" customWidth="1"/>
    <col min="4108" max="4108" width="8.85546875" style="244" customWidth="1"/>
    <col min="4109" max="4109" width="8.42578125" style="244" customWidth="1"/>
    <col min="4110" max="4110" width="4.42578125" style="244" customWidth="1"/>
    <col min="4111" max="4112" width="4.140625" style="244" customWidth="1"/>
    <col min="4113" max="4113" width="6.85546875" style="244" customWidth="1"/>
    <col min="4114" max="4120" width="4.140625" style="244" customWidth="1"/>
    <col min="4121" max="4121" width="7" style="244" customWidth="1"/>
    <col min="4122" max="4122" width="0" style="244" hidden="1" customWidth="1"/>
    <col min="4123" max="4126" width="3.85546875" style="244" customWidth="1"/>
    <col min="4127" max="4128" width="3.85546875" style="244"/>
    <col min="4129" max="4130" width="0" style="244" hidden="1" customWidth="1"/>
    <col min="4131" max="4137" width="3.85546875" style="244"/>
    <col min="4138" max="4138" width="5.85546875" style="244" bestFit="1" customWidth="1"/>
    <col min="4139" max="4140" width="3.85546875" style="244"/>
    <col min="4141" max="4141" width="6.85546875" style="244" bestFit="1" customWidth="1"/>
    <col min="4142" max="4142" width="3.85546875" style="244"/>
    <col min="4143" max="4143" width="5.85546875" style="244" bestFit="1" customWidth="1"/>
    <col min="4144" max="4355" width="3.85546875" style="244"/>
    <col min="4356" max="4356" width="11.140625" style="244" customWidth="1"/>
    <col min="4357" max="4357" width="1.85546875" style="244" customWidth="1"/>
    <col min="4358" max="4361" width="5.42578125" style="244" customWidth="1"/>
    <col min="4362" max="4362" width="10.42578125" style="244" customWidth="1"/>
    <col min="4363" max="4363" width="7.85546875" style="244" customWidth="1"/>
    <col min="4364" max="4364" width="8.85546875" style="244" customWidth="1"/>
    <col min="4365" max="4365" width="8.42578125" style="244" customWidth="1"/>
    <col min="4366" max="4366" width="4.42578125" style="244" customWidth="1"/>
    <col min="4367" max="4368" width="4.140625" style="244" customWidth="1"/>
    <col min="4369" max="4369" width="6.85546875" style="244" customWidth="1"/>
    <col min="4370" max="4376" width="4.140625" style="244" customWidth="1"/>
    <col min="4377" max="4377" width="7" style="244" customWidth="1"/>
    <col min="4378" max="4378" width="0" style="244" hidden="1" customWidth="1"/>
    <col min="4379" max="4382" width="3.85546875" style="244" customWidth="1"/>
    <col min="4383" max="4384" width="3.85546875" style="244"/>
    <col min="4385" max="4386" width="0" style="244" hidden="1" customWidth="1"/>
    <col min="4387" max="4393" width="3.85546875" style="244"/>
    <col min="4394" max="4394" width="5.85546875" style="244" bestFit="1" customWidth="1"/>
    <col min="4395" max="4396" width="3.85546875" style="244"/>
    <col min="4397" max="4397" width="6.85546875" style="244" bestFit="1" customWidth="1"/>
    <col min="4398" max="4398" width="3.85546875" style="244"/>
    <col min="4399" max="4399" width="5.85546875" style="244" bestFit="1" customWidth="1"/>
    <col min="4400" max="4611" width="3.85546875" style="244"/>
    <col min="4612" max="4612" width="11.140625" style="244" customWidth="1"/>
    <col min="4613" max="4613" width="1.85546875" style="244" customWidth="1"/>
    <col min="4614" max="4617" width="5.42578125" style="244" customWidth="1"/>
    <col min="4618" max="4618" width="10.42578125" style="244" customWidth="1"/>
    <col min="4619" max="4619" width="7.85546875" style="244" customWidth="1"/>
    <col min="4620" max="4620" width="8.85546875" style="244" customWidth="1"/>
    <col min="4621" max="4621" width="8.42578125" style="244" customWidth="1"/>
    <col min="4622" max="4622" width="4.42578125" style="244" customWidth="1"/>
    <col min="4623" max="4624" width="4.140625" style="244" customWidth="1"/>
    <col min="4625" max="4625" width="6.85546875" style="244" customWidth="1"/>
    <col min="4626" max="4632" width="4.140625" style="244" customWidth="1"/>
    <col min="4633" max="4633" width="7" style="244" customWidth="1"/>
    <col min="4634" max="4634" width="0" style="244" hidden="1" customWidth="1"/>
    <col min="4635" max="4638" width="3.85546875" style="244" customWidth="1"/>
    <col min="4639" max="4640" width="3.85546875" style="244"/>
    <col min="4641" max="4642" width="0" style="244" hidden="1" customWidth="1"/>
    <col min="4643" max="4649" width="3.85546875" style="244"/>
    <col min="4650" max="4650" width="5.85546875" style="244" bestFit="1" customWidth="1"/>
    <col min="4651" max="4652" width="3.85546875" style="244"/>
    <col min="4653" max="4653" width="6.85546875" style="244" bestFit="1" customWidth="1"/>
    <col min="4654" max="4654" width="3.85546875" style="244"/>
    <col min="4655" max="4655" width="5.85546875" style="244" bestFit="1" customWidth="1"/>
    <col min="4656" max="4867" width="3.85546875" style="244"/>
    <col min="4868" max="4868" width="11.140625" style="244" customWidth="1"/>
    <col min="4869" max="4869" width="1.85546875" style="244" customWidth="1"/>
    <col min="4870" max="4873" width="5.42578125" style="244" customWidth="1"/>
    <col min="4874" max="4874" width="10.42578125" style="244" customWidth="1"/>
    <col min="4875" max="4875" width="7.85546875" style="244" customWidth="1"/>
    <col min="4876" max="4876" width="8.85546875" style="244" customWidth="1"/>
    <col min="4877" max="4877" width="8.42578125" style="244" customWidth="1"/>
    <col min="4878" max="4878" width="4.42578125" style="244" customWidth="1"/>
    <col min="4879" max="4880" width="4.140625" style="244" customWidth="1"/>
    <col min="4881" max="4881" width="6.85546875" style="244" customWidth="1"/>
    <col min="4882" max="4888" width="4.140625" style="244" customWidth="1"/>
    <col min="4889" max="4889" width="7" style="244" customWidth="1"/>
    <col min="4890" max="4890" width="0" style="244" hidden="1" customWidth="1"/>
    <col min="4891" max="4894" width="3.85546875" style="244" customWidth="1"/>
    <col min="4895" max="4896" width="3.85546875" style="244"/>
    <col min="4897" max="4898" width="0" style="244" hidden="1" customWidth="1"/>
    <col min="4899" max="4905" width="3.85546875" style="244"/>
    <col min="4906" max="4906" width="5.85546875" style="244" bestFit="1" customWidth="1"/>
    <col min="4907" max="4908" width="3.85546875" style="244"/>
    <col min="4909" max="4909" width="6.85546875" style="244" bestFit="1" customWidth="1"/>
    <col min="4910" max="4910" width="3.85546875" style="244"/>
    <col min="4911" max="4911" width="5.85546875" style="244" bestFit="1" customWidth="1"/>
    <col min="4912" max="5123" width="3.85546875" style="244"/>
    <col min="5124" max="5124" width="11.140625" style="244" customWidth="1"/>
    <col min="5125" max="5125" width="1.85546875" style="244" customWidth="1"/>
    <col min="5126" max="5129" width="5.42578125" style="244" customWidth="1"/>
    <col min="5130" max="5130" width="10.42578125" style="244" customWidth="1"/>
    <col min="5131" max="5131" width="7.85546875" style="244" customWidth="1"/>
    <col min="5132" max="5132" width="8.85546875" style="244" customWidth="1"/>
    <col min="5133" max="5133" width="8.42578125" style="244" customWidth="1"/>
    <col min="5134" max="5134" width="4.42578125" style="244" customWidth="1"/>
    <col min="5135" max="5136" width="4.140625" style="244" customWidth="1"/>
    <col min="5137" max="5137" width="6.85546875" style="244" customWidth="1"/>
    <col min="5138" max="5144" width="4.140625" style="244" customWidth="1"/>
    <col min="5145" max="5145" width="7" style="244" customWidth="1"/>
    <col min="5146" max="5146" width="0" style="244" hidden="1" customWidth="1"/>
    <col min="5147" max="5150" width="3.85546875" style="244" customWidth="1"/>
    <col min="5151" max="5152" width="3.85546875" style="244"/>
    <col min="5153" max="5154" width="0" style="244" hidden="1" customWidth="1"/>
    <col min="5155" max="5161" width="3.85546875" style="244"/>
    <col min="5162" max="5162" width="5.85546875" style="244" bestFit="1" customWidth="1"/>
    <col min="5163" max="5164" width="3.85546875" style="244"/>
    <col min="5165" max="5165" width="6.85546875" style="244" bestFit="1" customWidth="1"/>
    <col min="5166" max="5166" width="3.85546875" style="244"/>
    <col min="5167" max="5167" width="5.85546875" style="244" bestFit="1" customWidth="1"/>
    <col min="5168" max="5379" width="3.85546875" style="244"/>
    <col min="5380" max="5380" width="11.140625" style="244" customWidth="1"/>
    <col min="5381" max="5381" width="1.85546875" style="244" customWidth="1"/>
    <col min="5382" max="5385" width="5.42578125" style="244" customWidth="1"/>
    <col min="5386" max="5386" width="10.42578125" style="244" customWidth="1"/>
    <col min="5387" max="5387" width="7.85546875" style="244" customWidth="1"/>
    <col min="5388" max="5388" width="8.85546875" style="244" customWidth="1"/>
    <col min="5389" max="5389" width="8.42578125" style="244" customWidth="1"/>
    <col min="5390" max="5390" width="4.42578125" style="244" customWidth="1"/>
    <col min="5391" max="5392" width="4.140625" style="244" customWidth="1"/>
    <col min="5393" max="5393" width="6.85546875" style="244" customWidth="1"/>
    <col min="5394" max="5400" width="4.140625" style="244" customWidth="1"/>
    <col min="5401" max="5401" width="7" style="244" customWidth="1"/>
    <col min="5402" max="5402" width="0" style="244" hidden="1" customWidth="1"/>
    <col min="5403" max="5406" width="3.85546875" style="244" customWidth="1"/>
    <col min="5407" max="5408" width="3.85546875" style="244"/>
    <col min="5409" max="5410" width="0" style="244" hidden="1" customWidth="1"/>
    <col min="5411" max="5417" width="3.85546875" style="244"/>
    <col min="5418" max="5418" width="5.85546875" style="244" bestFit="1" customWidth="1"/>
    <col min="5419" max="5420" width="3.85546875" style="244"/>
    <col min="5421" max="5421" width="6.85546875" style="244" bestFit="1" customWidth="1"/>
    <col min="5422" max="5422" width="3.85546875" style="244"/>
    <col min="5423" max="5423" width="5.85546875" style="244" bestFit="1" customWidth="1"/>
    <col min="5424" max="5635" width="3.85546875" style="244"/>
    <col min="5636" max="5636" width="11.140625" style="244" customWidth="1"/>
    <col min="5637" max="5637" width="1.85546875" style="244" customWidth="1"/>
    <col min="5638" max="5641" width="5.42578125" style="244" customWidth="1"/>
    <col min="5642" max="5642" width="10.42578125" style="244" customWidth="1"/>
    <col min="5643" max="5643" width="7.85546875" style="244" customWidth="1"/>
    <col min="5644" max="5644" width="8.85546875" style="244" customWidth="1"/>
    <col min="5645" max="5645" width="8.42578125" style="244" customWidth="1"/>
    <col min="5646" max="5646" width="4.42578125" style="244" customWidth="1"/>
    <col min="5647" max="5648" width="4.140625" style="244" customWidth="1"/>
    <col min="5649" max="5649" width="6.85546875" style="244" customWidth="1"/>
    <col min="5650" max="5656" width="4.140625" style="244" customWidth="1"/>
    <col min="5657" max="5657" width="7" style="244" customWidth="1"/>
    <col min="5658" max="5658" width="0" style="244" hidden="1" customWidth="1"/>
    <col min="5659" max="5662" width="3.85546875" style="244" customWidth="1"/>
    <col min="5663" max="5664" width="3.85546875" style="244"/>
    <col min="5665" max="5666" width="0" style="244" hidden="1" customWidth="1"/>
    <col min="5667" max="5673" width="3.85546875" style="244"/>
    <col min="5674" max="5674" width="5.85546875" style="244" bestFit="1" customWidth="1"/>
    <col min="5675" max="5676" width="3.85546875" style="244"/>
    <col min="5677" max="5677" width="6.85546875" style="244" bestFit="1" customWidth="1"/>
    <col min="5678" max="5678" width="3.85546875" style="244"/>
    <col min="5679" max="5679" width="5.85546875" style="244" bestFit="1" customWidth="1"/>
    <col min="5680" max="5891" width="3.85546875" style="244"/>
    <col min="5892" max="5892" width="11.140625" style="244" customWidth="1"/>
    <col min="5893" max="5893" width="1.85546875" style="244" customWidth="1"/>
    <col min="5894" max="5897" width="5.42578125" style="244" customWidth="1"/>
    <col min="5898" max="5898" width="10.42578125" style="244" customWidth="1"/>
    <col min="5899" max="5899" width="7.85546875" style="244" customWidth="1"/>
    <col min="5900" max="5900" width="8.85546875" style="244" customWidth="1"/>
    <col min="5901" max="5901" width="8.42578125" style="244" customWidth="1"/>
    <col min="5902" max="5902" width="4.42578125" style="244" customWidth="1"/>
    <col min="5903" max="5904" width="4.140625" style="244" customWidth="1"/>
    <col min="5905" max="5905" width="6.85546875" style="244" customWidth="1"/>
    <col min="5906" max="5912" width="4.140625" style="244" customWidth="1"/>
    <col min="5913" max="5913" width="7" style="244" customWidth="1"/>
    <col min="5914" max="5914" width="0" style="244" hidden="1" customWidth="1"/>
    <col min="5915" max="5918" width="3.85546875" style="244" customWidth="1"/>
    <col min="5919" max="5920" width="3.85546875" style="244"/>
    <col min="5921" max="5922" width="0" style="244" hidden="1" customWidth="1"/>
    <col min="5923" max="5929" width="3.85546875" style="244"/>
    <col min="5930" max="5930" width="5.85546875" style="244" bestFit="1" customWidth="1"/>
    <col min="5931" max="5932" width="3.85546875" style="244"/>
    <col min="5933" max="5933" width="6.85546875" style="244" bestFit="1" customWidth="1"/>
    <col min="5934" max="5934" width="3.85546875" style="244"/>
    <col min="5935" max="5935" width="5.85546875" style="244" bestFit="1" customWidth="1"/>
    <col min="5936" max="6147" width="3.85546875" style="244"/>
    <col min="6148" max="6148" width="11.140625" style="244" customWidth="1"/>
    <col min="6149" max="6149" width="1.85546875" style="244" customWidth="1"/>
    <col min="6150" max="6153" width="5.42578125" style="244" customWidth="1"/>
    <col min="6154" max="6154" width="10.42578125" style="244" customWidth="1"/>
    <col min="6155" max="6155" width="7.85546875" style="244" customWidth="1"/>
    <col min="6156" max="6156" width="8.85546875" style="244" customWidth="1"/>
    <col min="6157" max="6157" width="8.42578125" style="244" customWidth="1"/>
    <col min="6158" max="6158" width="4.42578125" style="244" customWidth="1"/>
    <col min="6159" max="6160" width="4.140625" style="244" customWidth="1"/>
    <col min="6161" max="6161" width="6.85546875" style="244" customWidth="1"/>
    <col min="6162" max="6168" width="4.140625" style="244" customWidth="1"/>
    <col min="6169" max="6169" width="7" style="244" customWidth="1"/>
    <col min="6170" max="6170" width="0" style="244" hidden="1" customWidth="1"/>
    <col min="6171" max="6174" width="3.85546875" style="244" customWidth="1"/>
    <col min="6175" max="6176" width="3.85546875" style="244"/>
    <col min="6177" max="6178" width="0" style="244" hidden="1" customWidth="1"/>
    <col min="6179" max="6185" width="3.85546875" style="244"/>
    <col min="6186" max="6186" width="5.85546875" style="244" bestFit="1" customWidth="1"/>
    <col min="6187" max="6188" width="3.85546875" style="244"/>
    <col min="6189" max="6189" width="6.85546875" style="244" bestFit="1" customWidth="1"/>
    <col min="6190" max="6190" width="3.85546875" style="244"/>
    <col min="6191" max="6191" width="5.85546875" style="244" bestFit="1" customWidth="1"/>
    <col min="6192" max="6403" width="3.85546875" style="244"/>
    <col min="6404" max="6404" width="11.140625" style="244" customWidth="1"/>
    <col min="6405" max="6405" width="1.85546875" style="244" customWidth="1"/>
    <col min="6406" max="6409" width="5.42578125" style="244" customWidth="1"/>
    <col min="6410" max="6410" width="10.42578125" style="244" customWidth="1"/>
    <col min="6411" max="6411" width="7.85546875" style="244" customWidth="1"/>
    <col min="6412" max="6412" width="8.85546875" style="244" customWidth="1"/>
    <col min="6413" max="6413" width="8.42578125" style="244" customWidth="1"/>
    <col min="6414" max="6414" width="4.42578125" style="244" customWidth="1"/>
    <col min="6415" max="6416" width="4.140625" style="244" customWidth="1"/>
    <col min="6417" max="6417" width="6.85546875" style="244" customWidth="1"/>
    <col min="6418" max="6424" width="4.140625" style="244" customWidth="1"/>
    <col min="6425" max="6425" width="7" style="244" customWidth="1"/>
    <col min="6426" max="6426" width="0" style="244" hidden="1" customWidth="1"/>
    <col min="6427" max="6430" width="3.85546875" style="244" customWidth="1"/>
    <col min="6431" max="6432" width="3.85546875" style="244"/>
    <col min="6433" max="6434" width="0" style="244" hidden="1" customWidth="1"/>
    <col min="6435" max="6441" width="3.85546875" style="244"/>
    <col min="6442" max="6442" width="5.85546875" style="244" bestFit="1" customWidth="1"/>
    <col min="6443" max="6444" width="3.85546875" style="244"/>
    <col min="6445" max="6445" width="6.85546875" style="244" bestFit="1" customWidth="1"/>
    <col min="6446" max="6446" width="3.85546875" style="244"/>
    <col min="6447" max="6447" width="5.85546875" style="244" bestFit="1" customWidth="1"/>
    <col min="6448" max="6659" width="3.85546875" style="244"/>
    <col min="6660" max="6660" width="11.140625" style="244" customWidth="1"/>
    <col min="6661" max="6661" width="1.85546875" style="244" customWidth="1"/>
    <col min="6662" max="6665" width="5.42578125" style="244" customWidth="1"/>
    <col min="6666" max="6666" width="10.42578125" style="244" customWidth="1"/>
    <col min="6667" max="6667" width="7.85546875" style="244" customWidth="1"/>
    <col min="6668" max="6668" width="8.85546875" style="244" customWidth="1"/>
    <col min="6669" max="6669" width="8.42578125" style="244" customWidth="1"/>
    <col min="6670" max="6670" width="4.42578125" style="244" customWidth="1"/>
    <col min="6671" max="6672" width="4.140625" style="244" customWidth="1"/>
    <col min="6673" max="6673" width="6.85546875" style="244" customWidth="1"/>
    <col min="6674" max="6680" width="4.140625" style="244" customWidth="1"/>
    <col min="6681" max="6681" width="7" style="244" customWidth="1"/>
    <col min="6682" max="6682" width="0" style="244" hidden="1" customWidth="1"/>
    <col min="6683" max="6686" width="3.85546875" style="244" customWidth="1"/>
    <col min="6687" max="6688" width="3.85546875" style="244"/>
    <col min="6689" max="6690" width="0" style="244" hidden="1" customWidth="1"/>
    <col min="6691" max="6697" width="3.85546875" style="244"/>
    <col min="6698" max="6698" width="5.85546875" style="244" bestFit="1" customWidth="1"/>
    <col min="6699" max="6700" width="3.85546875" style="244"/>
    <col min="6701" max="6701" width="6.85546875" style="244" bestFit="1" customWidth="1"/>
    <col min="6702" max="6702" width="3.85546875" style="244"/>
    <col min="6703" max="6703" width="5.85546875" style="244" bestFit="1" customWidth="1"/>
    <col min="6704" max="6915" width="3.85546875" style="244"/>
    <col min="6916" max="6916" width="11.140625" style="244" customWidth="1"/>
    <col min="6917" max="6917" width="1.85546875" style="244" customWidth="1"/>
    <col min="6918" max="6921" width="5.42578125" style="244" customWidth="1"/>
    <col min="6922" max="6922" width="10.42578125" style="244" customWidth="1"/>
    <col min="6923" max="6923" width="7.85546875" style="244" customWidth="1"/>
    <col min="6924" max="6924" width="8.85546875" style="244" customWidth="1"/>
    <col min="6925" max="6925" width="8.42578125" style="244" customWidth="1"/>
    <col min="6926" max="6926" width="4.42578125" style="244" customWidth="1"/>
    <col min="6927" max="6928" width="4.140625" style="244" customWidth="1"/>
    <col min="6929" max="6929" width="6.85546875" style="244" customWidth="1"/>
    <col min="6930" max="6936" width="4.140625" style="244" customWidth="1"/>
    <col min="6937" max="6937" width="7" style="244" customWidth="1"/>
    <col min="6938" max="6938" width="0" style="244" hidden="1" customWidth="1"/>
    <col min="6939" max="6942" width="3.85546875" style="244" customWidth="1"/>
    <col min="6943" max="6944" width="3.85546875" style="244"/>
    <col min="6945" max="6946" width="0" style="244" hidden="1" customWidth="1"/>
    <col min="6947" max="6953" width="3.85546875" style="244"/>
    <col min="6954" max="6954" width="5.85546875" style="244" bestFit="1" customWidth="1"/>
    <col min="6955" max="6956" width="3.85546875" style="244"/>
    <col min="6957" max="6957" width="6.85546875" style="244" bestFit="1" customWidth="1"/>
    <col min="6958" max="6958" width="3.85546875" style="244"/>
    <col min="6959" max="6959" width="5.85546875" style="244" bestFit="1" customWidth="1"/>
    <col min="6960" max="7171" width="3.85546875" style="244"/>
    <col min="7172" max="7172" width="11.140625" style="244" customWidth="1"/>
    <col min="7173" max="7173" width="1.85546875" style="244" customWidth="1"/>
    <col min="7174" max="7177" width="5.42578125" style="244" customWidth="1"/>
    <col min="7178" max="7178" width="10.42578125" style="244" customWidth="1"/>
    <col min="7179" max="7179" width="7.85546875" style="244" customWidth="1"/>
    <col min="7180" max="7180" width="8.85546875" style="244" customWidth="1"/>
    <col min="7181" max="7181" width="8.42578125" style="244" customWidth="1"/>
    <col min="7182" max="7182" width="4.42578125" style="244" customWidth="1"/>
    <col min="7183" max="7184" width="4.140625" style="244" customWidth="1"/>
    <col min="7185" max="7185" width="6.85546875" style="244" customWidth="1"/>
    <col min="7186" max="7192" width="4.140625" style="244" customWidth="1"/>
    <col min="7193" max="7193" width="7" style="244" customWidth="1"/>
    <col min="7194" max="7194" width="0" style="244" hidden="1" customWidth="1"/>
    <col min="7195" max="7198" width="3.85546875" style="244" customWidth="1"/>
    <col min="7199" max="7200" width="3.85546875" style="244"/>
    <col min="7201" max="7202" width="0" style="244" hidden="1" customWidth="1"/>
    <col min="7203" max="7209" width="3.85546875" style="244"/>
    <col min="7210" max="7210" width="5.85546875" style="244" bestFit="1" customWidth="1"/>
    <col min="7211" max="7212" width="3.85546875" style="244"/>
    <col min="7213" max="7213" width="6.85546875" style="244" bestFit="1" customWidth="1"/>
    <col min="7214" max="7214" width="3.85546875" style="244"/>
    <col min="7215" max="7215" width="5.85546875" style="244" bestFit="1" customWidth="1"/>
    <col min="7216" max="7427" width="3.85546875" style="244"/>
    <col min="7428" max="7428" width="11.140625" style="244" customWidth="1"/>
    <col min="7429" max="7429" width="1.85546875" style="244" customWidth="1"/>
    <col min="7430" max="7433" width="5.42578125" style="244" customWidth="1"/>
    <col min="7434" max="7434" width="10.42578125" style="244" customWidth="1"/>
    <col min="7435" max="7435" width="7.85546875" style="244" customWidth="1"/>
    <col min="7436" max="7436" width="8.85546875" style="244" customWidth="1"/>
    <col min="7437" max="7437" width="8.42578125" style="244" customWidth="1"/>
    <col min="7438" max="7438" width="4.42578125" style="244" customWidth="1"/>
    <col min="7439" max="7440" width="4.140625" style="244" customWidth="1"/>
    <col min="7441" max="7441" width="6.85546875" style="244" customWidth="1"/>
    <col min="7442" max="7448" width="4.140625" style="244" customWidth="1"/>
    <col min="7449" max="7449" width="7" style="244" customWidth="1"/>
    <col min="7450" max="7450" width="0" style="244" hidden="1" customWidth="1"/>
    <col min="7451" max="7454" width="3.85546875" style="244" customWidth="1"/>
    <col min="7455" max="7456" width="3.85546875" style="244"/>
    <col min="7457" max="7458" width="0" style="244" hidden="1" customWidth="1"/>
    <col min="7459" max="7465" width="3.85546875" style="244"/>
    <col min="7466" max="7466" width="5.85546875" style="244" bestFit="1" customWidth="1"/>
    <col min="7467" max="7468" width="3.85546875" style="244"/>
    <col min="7469" max="7469" width="6.85546875" style="244" bestFit="1" customWidth="1"/>
    <col min="7470" max="7470" width="3.85546875" style="244"/>
    <col min="7471" max="7471" width="5.85546875" style="244" bestFit="1" customWidth="1"/>
    <col min="7472" max="7683" width="3.85546875" style="244"/>
    <col min="7684" max="7684" width="11.140625" style="244" customWidth="1"/>
    <col min="7685" max="7685" width="1.85546875" style="244" customWidth="1"/>
    <col min="7686" max="7689" width="5.42578125" style="244" customWidth="1"/>
    <col min="7690" max="7690" width="10.42578125" style="244" customWidth="1"/>
    <col min="7691" max="7691" width="7.85546875" style="244" customWidth="1"/>
    <col min="7692" max="7692" width="8.85546875" style="244" customWidth="1"/>
    <col min="7693" max="7693" width="8.42578125" style="244" customWidth="1"/>
    <col min="7694" max="7694" width="4.42578125" style="244" customWidth="1"/>
    <col min="7695" max="7696" width="4.140625" style="244" customWidth="1"/>
    <col min="7697" max="7697" width="6.85546875" style="244" customWidth="1"/>
    <col min="7698" max="7704" width="4.140625" style="244" customWidth="1"/>
    <col min="7705" max="7705" width="7" style="244" customWidth="1"/>
    <col min="7706" max="7706" width="0" style="244" hidden="1" customWidth="1"/>
    <col min="7707" max="7710" width="3.85546875" style="244" customWidth="1"/>
    <col min="7711" max="7712" width="3.85546875" style="244"/>
    <col min="7713" max="7714" width="0" style="244" hidden="1" customWidth="1"/>
    <col min="7715" max="7721" width="3.85546875" style="244"/>
    <col min="7722" max="7722" width="5.85546875" style="244" bestFit="1" customWidth="1"/>
    <col min="7723" max="7724" width="3.85546875" style="244"/>
    <col min="7725" max="7725" width="6.85546875" style="244" bestFit="1" customWidth="1"/>
    <col min="7726" max="7726" width="3.85546875" style="244"/>
    <col min="7727" max="7727" width="5.85546875" style="244" bestFit="1" customWidth="1"/>
    <col min="7728" max="7939" width="3.85546875" style="244"/>
    <col min="7940" max="7940" width="11.140625" style="244" customWidth="1"/>
    <col min="7941" max="7941" width="1.85546875" style="244" customWidth="1"/>
    <col min="7942" max="7945" width="5.42578125" style="244" customWidth="1"/>
    <col min="7946" max="7946" width="10.42578125" style="244" customWidth="1"/>
    <col min="7947" max="7947" width="7.85546875" style="244" customWidth="1"/>
    <col min="7948" max="7948" width="8.85546875" style="244" customWidth="1"/>
    <col min="7949" max="7949" width="8.42578125" style="244" customWidth="1"/>
    <col min="7950" max="7950" width="4.42578125" style="244" customWidth="1"/>
    <col min="7951" max="7952" width="4.140625" style="244" customWidth="1"/>
    <col min="7953" max="7953" width="6.85546875" style="244" customWidth="1"/>
    <col min="7954" max="7960" width="4.140625" style="244" customWidth="1"/>
    <col min="7961" max="7961" width="7" style="244" customWidth="1"/>
    <col min="7962" max="7962" width="0" style="244" hidden="1" customWidth="1"/>
    <col min="7963" max="7966" width="3.85546875" style="244" customWidth="1"/>
    <col min="7967" max="7968" width="3.85546875" style="244"/>
    <col min="7969" max="7970" width="0" style="244" hidden="1" customWidth="1"/>
    <col min="7971" max="7977" width="3.85546875" style="244"/>
    <col min="7978" max="7978" width="5.85546875" style="244" bestFit="1" customWidth="1"/>
    <col min="7979" max="7980" width="3.85546875" style="244"/>
    <col min="7981" max="7981" width="6.85546875" style="244" bestFit="1" customWidth="1"/>
    <col min="7982" max="7982" width="3.85546875" style="244"/>
    <col min="7983" max="7983" width="5.85546875" style="244" bestFit="1" customWidth="1"/>
    <col min="7984" max="8195" width="3.85546875" style="244"/>
    <col min="8196" max="8196" width="11.140625" style="244" customWidth="1"/>
    <col min="8197" max="8197" width="1.85546875" style="244" customWidth="1"/>
    <col min="8198" max="8201" width="5.42578125" style="244" customWidth="1"/>
    <col min="8202" max="8202" width="10.42578125" style="244" customWidth="1"/>
    <col min="8203" max="8203" width="7.85546875" style="244" customWidth="1"/>
    <col min="8204" max="8204" width="8.85546875" style="244" customWidth="1"/>
    <col min="8205" max="8205" width="8.42578125" style="244" customWidth="1"/>
    <col min="8206" max="8206" width="4.42578125" style="244" customWidth="1"/>
    <col min="8207" max="8208" width="4.140625" style="244" customWidth="1"/>
    <col min="8209" max="8209" width="6.85546875" style="244" customWidth="1"/>
    <col min="8210" max="8216" width="4.140625" style="244" customWidth="1"/>
    <col min="8217" max="8217" width="7" style="244" customWidth="1"/>
    <col min="8218" max="8218" width="0" style="244" hidden="1" customWidth="1"/>
    <col min="8219" max="8222" width="3.85546875" style="244" customWidth="1"/>
    <col min="8223" max="8224" width="3.85546875" style="244"/>
    <col min="8225" max="8226" width="0" style="244" hidden="1" customWidth="1"/>
    <col min="8227" max="8233" width="3.85546875" style="244"/>
    <col min="8234" max="8234" width="5.85546875" style="244" bestFit="1" customWidth="1"/>
    <col min="8235" max="8236" width="3.85546875" style="244"/>
    <col min="8237" max="8237" width="6.85546875" style="244" bestFit="1" customWidth="1"/>
    <col min="8238" max="8238" width="3.85546875" style="244"/>
    <col min="8239" max="8239" width="5.85546875" style="244" bestFit="1" customWidth="1"/>
    <col min="8240" max="8451" width="3.85546875" style="244"/>
    <col min="8452" max="8452" width="11.140625" style="244" customWidth="1"/>
    <col min="8453" max="8453" width="1.85546875" style="244" customWidth="1"/>
    <col min="8454" max="8457" width="5.42578125" style="244" customWidth="1"/>
    <col min="8458" max="8458" width="10.42578125" style="244" customWidth="1"/>
    <col min="8459" max="8459" width="7.85546875" style="244" customWidth="1"/>
    <col min="8460" max="8460" width="8.85546875" style="244" customWidth="1"/>
    <col min="8461" max="8461" width="8.42578125" style="244" customWidth="1"/>
    <col min="8462" max="8462" width="4.42578125" style="244" customWidth="1"/>
    <col min="8463" max="8464" width="4.140625" style="244" customWidth="1"/>
    <col min="8465" max="8465" width="6.85546875" style="244" customWidth="1"/>
    <col min="8466" max="8472" width="4.140625" style="244" customWidth="1"/>
    <col min="8473" max="8473" width="7" style="244" customWidth="1"/>
    <col min="8474" max="8474" width="0" style="244" hidden="1" customWidth="1"/>
    <col min="8475" max="8478" width="3.85546875" style="244" customWidth="1"/>
    <col min="8479" max="8480" width="3.85546875" style="244"/>
    <col min="8481" max="8482" width="0" style="244" hidden="1" customWidth="1"/>
    <col min="8483" max="8489" width="3.85546875" style="244"/>
    <col min="8490" max="8490" width="5.85546875" style="244" bestFit="1" customWidth="1"/>
    <col min="8491" max="8492" width="3.85546875" style="244"/>
    <col min="8493" max="8493" width="6.85546875" style="244" bestFit="1" customWidth="1"/>
    <col min="8494" max="8494" width="3.85546875" style="244"/>
    <col min="8495" max="8495" width="5.85546875" style="244" bestFit="1" customWidth="1"/>
    <col min="8496" max="8707" width="3.85546875" style="244"/>
    <col min="8708" max="8708" width="11.140625" style="244" customWidth="1"/>
    <col min="8709" max="8709" width="1.85546875" style="244" customWidth="1"/>
    <col min="8710" max="8713" width="5.42578125" style="244" customWidth="1"/>
    <col min="8714" max="8714" width="10.42578125" style="244" customWidth="1"/>
    <col min="8715" max="8715" width="7.85546875" style="244" customWidth="1"/>
    <col min="8716" max="8716" width="8.85546875" style="244" customWidth="1"/>
    <col min="8717" max="8717" width="8.42578125" style="244" customWidth="1"/>
    <col min="8718" max="8718" width="4.42578125" style="244" customWidth="1"/>
    <col min="8719" max="8720" width="4.140625" style="244" customWidth="1"/>
    <col min="8721" max="8721" width="6.85546875" style="244" customWidth="1"/>
    <col min="8722" max="8728" width="4.140625" style="244" customWidth="1"/>
    <col min="8729" max="8729" width="7" style="244" customWidth="1"/>
    <col min="8730" max="8730" width="0" style="244" hidden="1" customWidth="1"/>
    <col min="8731" max="8734" width="3.85546875" style="244" customWidth="1"/>
    <col min="8735" max="8736" width="3.85546875" style="244"/>
    <col min="8737" max="8738" width="0" style="244" hidden="1" customWidth="1"/>
    <col min="8739" max="8745" width="3.85546875" style="244"/>
    <col min="8746" max="8746" width="5.85546875" style="244" bestFit="1" customWidth="1"/>
    <col min="8747" max="8748" width="3.85546875" style="244"/>
    <col min="8749" max="8749" width="6.85546875" style="244" bestFit="1" customWidth="1"/>
    <col min="8750" max="8750" width="3.85546875" style="244"/>
    <col min="8751" max="8751" width="5.85546875" style="244" bestFit="1" customWidth="1"/>
    <col min="8752" max="8963" width="3.85546875" style="244"/>
    <col min="8964" max="8964" width="11.140625" style="244" customWidth="1"/>
    <col min="8965" max="8965" width="1.85546875" style="244" customWidth="1"/>
    <col min="8966" max="8969" width="5.42578125" style="244" customWidth="1"/>
    <col min="8970" max="8970" width="10.42578125" style="244" customWidth="1"/>
    <col min="8971" max="8971" width="7.85546875" style="244" customWidth="1"/>
    <col min="8972" max="8972" width="8.85546875" style="244" customWidth="1"/>
    <col min="8973" max="8973" width="8.42578125" style="244" customWidth="1"/>
    <col min="8974" max="8974" width="4.42578125" style="244" customWidth="1"/>
    <col min="8975" max="8976" width="4.140625" style="244" customWidth="1"/>
    <col min="8977" max="8977" width="6.85546875" style="244" customWidth="1"/>
    <col min="8978" max="8984" width="4.140625" style="244" customWidth="1"/>
    <col min="8985" max="8985" width="7" style="244" customWidth="1"/>
    <col min="8986" max="8986" width="0" style="244" hidden="1" customWidth="1"/>
    <col min="8987" max="8990" width="3.85546875" style="244" customWidth="1"/>
    <col min="8991" max="8992" width="3.85546875" style="244"/>
    <col min="8993" max="8994" width="0" style="244" hidden="1" customWidth="1"/>
    <col min="8995" max="9001" width="3.85546875" style="244"/>
    <col min="9002" max="9002" width="5.85546875" style="244" bestFit="1" customWidth="1"/>
    <col min="9003" max="9004" width="3.85546875" style="244"/>
    <col min="9005" max="9005" width="6.85546875" style="244" bestFit="1" customWidth="1"/>
    <col min="9006" max="9006" width="3.85546875" style="244"/>
    <col min="9007" max="9007" width="5.85546875" style="244" bestFit="1" customWidth="1"/>
    <col min="9008" max="9219" width="3.85546875" style="244"/>
    <col min="9220" max="9220" width="11.140625" style="244" customWidth="1"/>
    <col min="9221" max="9221" width="1.85546875" style="244" customWidth="1"/>
    <col min="9222" max="9225" width="5.42578125" style="244" customWidth="1"/>
    <col min="9226" max="9226" width="10.42578125" style="244" customWidth="1"/>
    <col min="9227" max="9227" width="7.85546875" style="244" customWidth="1"/>
    <col min="9228" max="9228" width="8.85546875" style="244" customWidth="1"/>
    <col min="9229" max="9229" width="8.42578125" style="244" customWidth="1"/>
    <col min="9230" max="9230" width="4.42578125" style="244" customWidth="1"/>
    <col min="9231" max="9232" width="4.140625" style="244" customWidth="1"/>
    <col min="9233" max="9233" width="6.85546875" style="244" customWidth="1"/>
    <col min="9234" max="9240" width="4.140625" style="244" customWidth="1"/>
    <col min="9241" max="9241" width="7" style="244" customWidth="1"/>
    <col min="9242" max="9242" width="0" style="244" hidden="1" customWidth="1"/>
    <col min="9243" max="9246" width="3.85546875" style="244" customWidth="1"/>
    <col min="9247" max="9248" width="3.85546875" style="244"/>
    <col min="9249" max="9250" width="0" style="244" hidden="1" customWidth="1"/>
    <col min="9251" max="9257" width="3.85546875" style="244"/>
    <col min="9258" max="9258" width="5.85546875" style="244" bestFit="1" customWidth="1"/>
    <col min="9259" max="9260" width="3.85546875" style="244"/>
    <col min="9261" max="9261" width="6.85546875" style="244" bestFit="1" customWidth="1"/>
    <col min="9262" max="9262" width="3.85546875" style="244"/>
    <col min="9263" max="9263" width="5.85546875" style="244" bestFit="1" customWidth="1"/>
    <col min="9264" max="9475" width="3.85546875" style="244"/>
    <col min="9476" max="9476" width="11.140625" style="244" customWidth="1"/>
    <col min="9477" max="9477" width="1.85546875" style="244" customWidth="1"/>
    <col min="9478" max="9481" width="5.42578125" style="244" customWidth="1"/>
    <col min="9482" max="9482" width="10.42578125" style="244" customWidth="1"/>
    <col min="9483" max="9483" width="7.85546875" style="244" customWidth="1"/>
    <col min="9484" max="9484" width="8.85546875" style="244" customWidth="1"/>
    <col min="9485" max="9485" width="8.42578125" style="244" customWidth="1"/>
    <col min="9486" max="9486" width="4.42578125" style="244" customWidth="1"/>
    <col min="9487" max="9488" width="4.140625" style="244" customWidth="1"/>
    <col min="9489" max="9489" width="6.85546875" style="244" customWidth="1"/>
    <col min="9490" max="9496" width="4.140625" style="244" customWidth="1"/>
    <col min="9497" max="9497" width="7" style="244" customWidth="1"/>
    <col min="9498" max="9498" width="0" style="244" hidden="1" customWidth="1"/>
    <col min="9499" max="9502" width="3.85546875" style="244" customWidth="1"/>
    <col min="9503" max="9504" width="3.85546875" style="244"/>
    <col min="9505" max="9506" width="0" style="244" hidden="1" customWidth="1"/>
    <col min="9507" max="9513" width="3.85546875" style="244"/>
    <col min="9514" max="9514" width="5.85546875" style="244" bestFit="1" customWidth="1"/>
    <col min="9515" max="9516" width="3.85546875" style="244"/>
    <col min="9517" max="9517" width="6.85546875" style="244" bestFit="1" customWidth="1"/>
    <col min="9518" max="9518" width="3.85546875" style="244"/>
    <col min="9519" max="9519" width="5.85546875" style="244" bestFit="1" customWidth="1"/>
    <col min="9520" max="9731" width="3.85546875" style="244"/>
    <col min="9732" max="9732" width="11.140625" style="244" customWidth="1"/>
    <col min="9733" max="9733" width="1.85546875" style="244" customWidth="1"/>
    <col min="9734" max="9737" width="5.42578125" style="244" customWidth="1"/>
    <col min="9738" max="9738" width="10.42578125" style="244" customWidth="1"/>
    <col min="9739" max="9739" width="7.85546875" style="244" customWidth="1"/>
    <col min="9740" max="9740" width="8.85546875" style="244" customWidth="1"/>
    <col min="9741" max="9741" width="8.42578125" style="244" customWidth="1"/>
    <col min="9742" max="9742" width="4.42578125" style="244" customWidth="1"/>
    <col min="9743" max="9744" width="4.140625" style="244" customWidth="1"/>
    <col min="9745" max="9745" width="6.85546875" style="244" customWidth="1"/>
    <col min="9746" max="9752" width="4.140625" style="244" customWidth="1"/>
    <col min="9753" max="9753" width="7" style="244" customWidth="1"/>
    <col min="9754" max="9754" width="0" style="244" hidden="1" customWidth="1"/>
    <col min="9755" max="9758" width="3.85546875" style="244" customWidth="1"/>
    <col min="9759" max="9760" width="3.85546875" style="244"/>
    <col min="9761" max="9762" width="0" style="244" hidden="1" customWidth="1"/>
    <col min="9763" max="9769" width="3.85546875" style="244"/>
    <col min="9770" max="9770" width="5.85546875" style="244" bestFit="1" customWidth="1"/>
    <col min="9771" max="9772" width="3.85546875" style="244"/>
    <col min="9773" max="9773" width="6.85546875" style="244" bestFit="1" customWidth="1"/>
    <col min="9774" max="9774" width="3.85546875" style="244"/>
    <col min="9775" max="9775" width="5.85546875" style="244" bestFit="1" customWidth="1"/>
    <col min="9776" max="9987" width="3.85546875" style="244"/>
    <col min="9988" max="9988" width="11.140625" style="244" customWidth="1"/>
    <col min="9989" max="9989" width="1.85546875" style="244" customWidth="1"/>
    <col min="9990" max="9993" width="5.42578125" style="244" customWidth="1"/>
    <col min="9994" max="9994" width="10.42578125" style="244" customWidth="1"/>
    <col min="9995" max="9995" width="7.85546875" style="244" customWidth="1"/>
    <col min="9996" max="9996" width="8.85546875" style="244" customWidth="1"/>
    <col min="9997" max="9997" width="8.42578125" style="244" customWidth="1"/>
    <col min="9998" max="9998" width="4.42578125" style="244" customWidth="1"/>
    <col min="9999" max="10000" width="4.140625" style="244" customWidth="1"/>
    <col min="10001" max="10001" width="6.85546875" style="244" customWidth="1"/>
    <col min="10002" max="10008" width="4.140625" style="244" customWidth="1"/>
    <col min="10009" max="10009" width="7" style="244" customWidth="1"/>
    <col min="10010" max="10010" width="0" style="244" hidden="1" customWidth="1"/>
    <col min="10011" max="10014" width="3.85546875" style="244" customWidth="1"/>
    <col min="10015" max="10016" width="3.85546875" style="244"/>
    <col min="10017" max="10018" width="0" style="244" hidden="1" customWidth="1"/>
    <col min="10019" max="10025" width="3.85546875" style="244"/>
    <col min="10026" max="10026" width="5.85546875" style="244" bestFit="1" customWidth="1"/>
    <col min="10027" max="10028" width="3.85546875" style="244"/>
    <col min="10029" max="10029" width="6.85546875" style="244" bestFit="1" customWidth="1"/>
    <col min="10030" max="10030" width="3.85546875" style="244"/>
    <col min="10031" max="10031" width="5.85546875" style="244" bestFit="1" customWidth="1"/>
    <col min="10032" max="10243" width="3.85546875" style="244"/>
    <col min="10244" max="10244" width="11.140625" style="244" customWidth="1"/>
    <col min="10245" max="10245" width="1.85546875" style="244" customWidth="1"/>
    <col min="10246" max="10249" width="5.42578125" style="244" customWidth="1"/>
    <col min="10250" max="10250" width="10.42578125" style="244" customWidth="1"/>
    <col min="10251" max="10251" width="7.85546875" style="244" customWidth="1"/>
    <col min="10252" max="10252" width="8.85546875" style="244" customWidth="1"/>
    <col min="10253" max="10253" width="8.42578125" style="244" customWidth="1"/>
    <col min="10254" max="10254" width="4.42578125" style="244" customWidth="1"/>
    <col min="10255" max="10256" width="4.140625" style="244" customWidth="1"/>
    <col min="10257" max="10257" width="6.85546875" style="244" customWidth="1"/>
    <col min="10258" max="10264" width="4.140625" style="244" customWidth="1"/>
    <col min="10265" max="10265" width="7" style="244" customWidth="1"/>
    <col min="10266" max="10266" width="0" style="244" hidden="1" customWidth="1"/>
    <col min="10267" max="10270" width="3.85546875" style="244" customWidth="1"/>
    <col min="10271" max="10272" width="3.85546875" style="244"/>
    <col min="10273" max="10274" width="0" style="244" hidden="1" customWidth="1"/>
    <col min="10275" max="10281" width="3.85546875" style="244"/>
    <col min="10282" max="10282" width="5.85546875" style="244" bestFit="1" customWidth="1"/>
    <col min="10283" max="10284" width="3.85546875" style="244"/>
    <col min="10285" max="10285" width="6.85546875" style="244" bestFit="1" customWidth="1"/>
    <col min="10286" max="10286" width="3.85546875" style="244"/>
    <col min="10287" max="10287" width="5.85546875" style="244" bestFit="1" customWidth="1"/>
    <col min="10288" max="10499" width="3.85546875" style="244"/>
    <col min="10500" max="10500" width="11.140625" style="244" customWidth="1"/>
    <col min="10501" max="10501" width="1.85546875" style="244" customWidth="1"/>
    <col min="10502" max="10505" width="5.42578125" style="244" customWidth="1"/>
    <col min="10506" max="10506" width="10.42578125" style="244" customWidth="1"/>
    <col min="10507" max="10507" width="7.85546875" style="244" customWidth="1"/>
    <col min="10508" max="10508" width="8.85546875" style="244" customWidth="1"/>
    <col min="10509" max="10509" width="8.42578125" style="244" customWidth="1"/>
    <col min="10510" max="10510" width="4.42578125" style="244" customWidth="1"/>
    <col min="10511" max="10512" width="4.140625" style="244" customWidth="1"/>
    <col min="10513" max="10513" width="6.85546875" style="244" customWidth="1"/>
    <col min="10514" max="10520" width="4.140625" style="244" customWidth="1"/>
    <col min="10521" max="10521" width="7" style="244" customWidth="1"/>
    <col min="10522" max="10522" width="0" style="244" hidden="1" customWidth="1"/>
    <col min="10523" max="10526" width="3.85546875" style="244" customWidth="1"/>
    <col min="10527" max="10528" width="3.85546875" style="244"/>
    <col min="10529" max="10530" width="0" style="244" hidden="1" customWidth="1"/>
    <col min="10531" max="10537" width="3.85546875" style="244"/>
    <col min="10538" max="10538" width="5.85546875" style="244" bestFit="1" customWidth="1"/>
    <col min="10539" max="10540" width="3.85546875" style="244"/>
    <col min="10541" max="10541" width="6.85546875" style="244" bestFit="1" customWidth="1"/>
    <col min="10542" max="10542" width="3.85546875" style="244"/>
    <col min="10543" max="10543" width="5.85546875" style="244" bestFit="1" customWidth="1"/>
    <col min="10544" max="10755" width="3.85546875" style="244"/>
    <col min="10756" max="10756" width="11.140625" style="244" customWidth="1"/>
    <col min="10757" max="10757" width="1.85546875" style="244" customWidth="1"/>
    <col min="10758" max="10761" width="5.42578125" style="244" customWidth="1"/>
    <col min="10762" max="10762" width="10.42578125" style="244" customWidth="1"/>
    <col min="10763" max="10763" width="7.85546875" style="244" customWidth="1"/>
    <col min="10764" max="10764" width="8.85546875" style="244" customWidth="1"/>
    <col min="10765" max="10765" width="8.42578125" style="244" customWidth="1"/>
    <col min="10766" max="10766" width="4.42578125" style="244" customWidth="1"/>
    <col min="10767" max="10768" width="4.140625" style="244" customWidth="1"/>
    <col min="10769" max="10769" width="6.85546875" style="244" customWidth="1"/>
    <col min="10770" max="10776" width="4.140625" style="244" customWidth="1"/>
    <col min="10777" max="10777" width="7" style="244" customWidth="1"/>
    <col min="10778" max="10778" width="0" style="244" hidden="1" customWidth="1"/>
    <col min="10779" max="10782" width="3.85546875" style="244" customWidth="1"/>
    <col min="10783" max="10784" width="3.85546875" style="244"/>
    <col min="10785" max="10786" width="0" style="244" hidden="1" customWidth="1"/>
    <col min="10787" max="10793" width="3.85546875" style="244"/>
    <col min="10794" max="10794" width="5.85546875" style="244" bestFit="1" customWidth="1"/>
    <col min="10795" max="10796" width="3.85546875" style="244"/>
    <col min="10797" max="10797" width="6.85546875" style="244" bestFit="1" customWidth="1"/>
    <col min="10798" max="10798" width="3.85546875" style="244"/>
    <col min="10799" max="10799" width="5.85546875" style="244" bestFit="1" customWidth="1"/>
    <col min="10800" max="11011" width="3.85546875" style="244"/>
    <col min="11012" max="11012" width="11.140625" style="244" customWidth="1"/>
    <col min="11013" max="11013" width="1.85546875" style="244" customWidth="1"/>
    <col min="11014" max="11017" width="5.42578125" style="244" customWidth="1"/>
    <col min="11018" max="11018" width="10.42578125" style="244" customWidth="1"/>
    <col min="11019" max="11019" width="7.85546875" style="244" customWidth="1"/>
    <col min="11020" max="11020" width="8.85546875" style="244" customWidth="1"/>
    <col min="11021" max="11021" width="8.42578125" style="244" customWidth="1"/>
    <col min="11022" max="11022" width="4.42578125" style="244" customWidth="1"/>
    <col min="11023" max="11024" width="4.140625" style="244" customWidth="1"/>
    <col min="11025" max="11025" width="6.85546875" style="244" customWidth="1"/>
    <col min="11026" max="11032" width="4.140625" style="244" customWidth="1"/>
    <col min="11033" max="11033" width="7" style="244" customWidth="1"/>
    <col min="11034" max="11034" width="0" style="244" hidden="1" customWidth="1"/>
    <col min="11035" max="11038" width="3.85546875" style="244" customWidth="1"/>
    <col min="11039" max="11040" width="3.85546875" style="244"/>
    <col min="11041" max="11042" width="0" style="244" hidden="1" customWidth="1"/>
    <col min="11043" max="11049" width="3.85546875" style="244"/>
    <col min="11050" max="11050" width="5.85546875" style="244" bestFit="1" customWidth="1"/>
    <col min="11051" max="11052" width="3.85546875" style="244"/>
    <col min="11053" max="11053" width="6.85546875" style="244" bestFit="1" customWidth="1"/>
    <col min="11054" max="11054" width="3.85546875" style="244"/>
    <col min="11055" max="11055" width="5.85546875" style="244" bestFit="1" customWidth="1"/>
    <col min="11056" max="11267" width="3.85546875" style="244"/>
    <col min="11268" max="11268" width="11.140625" style="244" customWidth="1"/>
    <col min="11269" max="11269" width="1.85546875" style="244" customWidth="1"/>
    <col min="11270" max="11273" width="5.42578125" style="244" customWidth="1"/>
    <col min="11274" max="11274" width="10.42578125" style="244" customWidth="1"/>
    <col min="11275" max="11275" width="7.85546875" style="244" customWidth="1"/>
    <col min="11276" max="11276" width="8.85546875" style="244" customWidth="1"/>
    <col min="11277" max="11277" width="8.42578125" style="244" customWidth="1"/>
    <col min="11278" max="11278" width="4.42578125" style="244" customWidth="1"/>
    <col min="11279" max="11280" width="4.140625" style="244" customWidth="1"/>
    <col min="11281" max="11281" width="6.85546875" style="244" customWidth="1"/>
    <col min="11282" max="11288" width="4.140625" style="244" customWidth="1"/>
    <col min="11289" max="11289" width="7" style="244" customWidth="1"/>
    <col min="11290" max="11290" width="0" style="244" hidden="1" customWidth="1"/>
    <col min="11291" max="11294" width="3.85546875" style="244" customWidth="1"/>
    <col min="11295" max="11296" width="3.85546875" style="244"/>
    <col min="11297" max="11298" width="0" style="244" hidden="1" customWidth="1"/>
    <col min="11299" max="11305" width="3.85546875" style="244"/>
    <col min="11306" max="11306" width="5.85546875" style="244" bestFit="1" customWidth="1"/>
    <col min="11307" max="11308" width="3.85546875" style="244"/>
    <col min="11309" max="11309" width="6.85546875" style="244" bestFit="1" customWidth="1"/>
    <col min="11310" max="11310" width="3.85546875" style="244"/>
    <col min="11311" max="11311" width="5.85546875" style="244" bestFit="1" customWidth="1"/>
    <col min="11312" max="11523" width="3.85546875" style="244"/>
    <col min="11524" max="11524" width="11.140625" style="244" customWidth="1"/>
    <col min="11525" max="11525" width="1.85546875" style="244" customWidth="1"/>
    <col min="11526" max="11529" width="5.42578125" style="244" customWidth="1"/>
    <col min="11530" max="11530" width="10.42578125" style="244" customWidth="1"/>
    <col min="11531" max="11531" width="7.85546875" style="244" customWidth="1"/>
    <col min="11532" max="11532" width="8.85546875" style="244" customWidth="1"/>
    <col min="11533" max="11533" width="8.42578125" style="244" customWidth="1"/>
    <col min="11534" max="11534" width="4.42578125" style="244" customWidth="1"/>
    <col min="11535" max="11536" width="4.140625" style="244" customWidth="1"/>
    <col min="11537" max="11537" width="6.85546875" style="244" customWidth="1"/>
    <col min="11538" max="11544" width="4.140625" style="244" customWidth="1"/>
    <col min="11545" max="11545" width="7" style="244" customWidth="1"/>
    <col min="11546" max="11546" width="0" style="244" hidden="1" customWidth="1"/>
    <col min="11547" max="11550" width="3.85546875" style="244" customWidth="1"/>
    <col min="11551" max="11552" width="3.85546875" style="244"/>
    <col min="11553" max="11554" width="0" style="244" hidden="1" customWidth="1"/>
    <col min="11555" max="11561" width="3.85546875" style="244"/>
    <col min="11562" max="11562" width="5.85546875" style="244" bestFit="1" customWidth="1"/>
    <col min="11563" max="11564" width="3.85546875" style="244"/>
    <col min="11565" max="11565" width="6.85546875" style="244" bestFit="1" customWidth="1"/>
    <col min="11566" max="11566" width="3.85546875" style="244"/>
    <col min="11567" max="11567" width="5.85546875" style="244" bestFit="1" customWidth="1"/>
    <col min="11568" max="11779" width="3.85546875" style="244"/>
    <col min="11780" max="11780" width="11.140625" style="244" customWidth="1"/>
    <col min="11781" max="11781" width="1.85546875" style="244" customWidth="1"/>
    <col min="11782" max="11785" width="5.42578125" style="244" customWidth="1"/>
    <col min="11786" max="11786" width="10.42578125" style="244" customWidth="1"/>
    <col min="11787" max="11787" width="7.85546875" style="244" customWidth="1"/>
    <col min="11788" max="11788" width="8.85546875" style="244" customWidth="1"/>
    <col min="11789" max="11789" width="8.42578125" style="244" customWidth="1"/>
    <col min="11790" max="11790" width="4.42578125" style="244" customWidth="1"/>
    <col min="11791" max="11792" width="4.140625" style="244" customWidth="1"/>
    <col min="11793" max="11793" width="6.85546875" style="244" customWidth="1"/>
    <col min="11794" max="11800" width="4.140625" style="244" customWidth="1"/>
    <col min="11801" max="11801" width="7" style="244" customWidth="1"/>
    <col min="11802" max="11802" width="0" style="244" hidden="1" customWidth="1"/>
    <col min="11803" max="11806" width="3.85546875" style="244" customWidth="1"/>
    <col min="11807" max="11808" width="3.85546875" style="244"/>
    <col min="11809" max="11810" width="0" style="244" hidden="1" customWidth="1"/>
    <col min="11811" max="11817" width="3.85546875" style="244"/>
    <col min="11818" max="11818" width="5.85546875" style="244" bestFit="1" customWidth="1"/>
    <col min="11819" max="11820" width="3.85546875" style="244"/>
    <col min="11821" max="11821" width="6.85546875" style="244" bestFit="1" customWidth="1"/>
    <col min="11822" max="11822" width="3.85546875" style="244"/>
    <col min="11823" max="11823" width="5.85546875" style="244" bestFit="1" customWidth="1"/>
    <col min="11824" max="12035" width="3.85546875" style="244"/>
    <col min="12036" max="12036" width="11.140625" style="244" customWidth="1"/>
    <col min="12037" max="12037" width="1.85546875" style="244" customWidth="1"/>
    <col min="12038" max="12041" width="5.42578125" style="244" customWidth="1"/>
    <col min="12042" max="12042" width="10.42578125" style="244" customWidth="1"/>
    <col min="12043" max="12043" width="7.85546875" style="244" customWidth="1"/>
    <col min="12044" max="12044" width="8.85546875" style="244" customWidth="1"/>
    <col min="12045" max="12045" width="8.42578125" style="244" customWidth="1"/>
    <col min="12046" max="12046" width="4.42578125" style="244" customWidth="1"/>
    <col min="12047" max="12048" width="4.140625" style="244" customWidth="1"/>
    <col min="12049" max="12049" width="6.85546875" style="244" customWidth="1"/>
    <col min="12050" max="12056" width="4.140625" style="244" customWidth="1"/>
    <col min="12057" max="12057" width="7" style="244" customWidth="1"/>
    <col min="12058" max="12058" width="0" style="244" hidden="1" customWidth="1"/>
    <col min="12059" max="12062" width="3.85546875" style="244" customWidth="1"/>
    <col min="12063" max="12064" width="3.85546875" style="244"/>
    <col min="12065" max="12066" width="0" style="244" hidden="1" customWidth="1"/>
    <col min="12067" max="12073" width="3.85546875" style="244"/>
    <col min="12074" max="12074" width="5.85546875" style="244" bestFit="1" customWidth="1"/>
    <col min="12075" max="12076" width="3.85546875" style="244"/>
    <col min="12077" max="12077" width="6.85546875" style="244" bestFit="1" customWidth="1"/>
    <col min="12078" max="12078" width="3.85546875" style="244"/>
    <col min="12079" max="12079" width="5.85546875" style="244" bestFit="1" customWidth="1"/>
    <col min="12080" max="12291" width="3.85546875" style="244"/>
    <col min="12292" max="12292" width="11.140625" style="244" customWidth="1"/>
    <col min="12293" max="12293" width="1.85546875" style="244" customWidth="1"/>
    <col min="12294" max="12297" width="5.42578125" style="244" customWidth="1"/>
    <col min="12298" max="12298" width="10.42578125" style="244" customWidth="1"/>
    <col min="12299" max="12299" width="7.85546875" style="244" customWidth="1"/>
    <col min="12300" max="12300" width="8.85546875" style="244" customWidth="1"/>
    <col min="12301" max="12301" width="8.42578125" style="244" customWidth="1"/>
    <col min="12302" max="12302" width="4.42578125" style="244" customWidth="1"/>
    <col min="12303" max="12304" width="4.140625" style="244" customWidth="1"/>
    <col min="12305" max="12305" width="6.85546875" style="244" customWidth="1"/>
    <col min="12306" max="12312" width="4.140625" style="244" customWidth="1"/>
    <col min="12313" max="12313" width="7" style="244" customWidth="1"/>
    <col min="12314" max="12314" width="0" style="244" hidden="1" customWidth="1"/>
    <col min="12315" max="12318" width="3.85546875" style="244" customWidth="1"/>
    <col min="12319" max="12320" width="3.85546875" style="244"/>
    <col min="12321" max="12322" width="0" style="244" hidden="1" customWidth="1"/>
    <col min="12323" max="12329" width="3.85546875" style="244"/>
    <col min="12330" max="12330" width="5.85546875" style="244" bestFit="1" customWidth="1"/>
    <col min="12331" max="12332" width="3.85546875" style="244"/>
    <col min="12333" max="12333" width="6.85546875" style="244" bestFit="1" customWidth="1"/>
    <col min="12334" max="12334" width="3.85546875" style="244"/>
    <col min="12335" max="12335" width="5.85546875" style="244" bestFit="1" customWidth="1"/>
    <col min="12336" max="12547" width="3.85546875" style="244"/>
    <col min="12548" max="12548" width="11.140625" style="244" customWidth="1"/>
    <col min="12549" max="12549" width="1.85546875" style="244" customWidth="1"/>
    <col min="12550" max="12553" width="5.42578125" style="244" customWidth="1"/>
    <col min="12554" max="12554" width="10.42578125" style="244" customWidth="1"/>
    <col min="12555" max="12555" width="7.85546875" style="244" customWidth="1"/>
    <col min="12556" max="12556" width="8.85546875" style="244" customWidth="1"/>
    <col min="12557" max="12557" width="8.42578125" style="244" customWidth="1"/>
    <col min="12558" max="12558" width="4.42578125" style="244" customWidth="1"/>
    <col min="12559" max="12560" width="4.140625" style="244" customWidth="1"/>
    <col min="12561" max="12561" width="6.85546875" style="244" customWidth="1"/>
    <col min="12562" max="12568" width="4.140625" style="244" customWidth="1"/>
    <col min="12569" max="12569" width="7" style="244" customWidth="1"/>
    <col min="12570" max="12570" width="0" style="244" hidden="1" customWidth="1"/>
    <col min="12571" max="12574" width="3.85546875" style="244" customWidth="1"/>
    <col min="12575" max="12576" width="3.85546875" style="244"/>
    <col min="12577" max="12578" width="0" style="244" hidden="1" customWidth="1"/>
    <col min="12579" max="12585" width="3.85546875" style="244"/>
    <col min="12586" max="12586" width="5.85546875" style="244" bestFit="1" customWidth="1"/>
    <col min="12587" max="12588" width="3.85546875" style="244"/>
    <col min="12589" max="12589" width="6.85546875" style="244" bestFit="1" customWidth="1"/>
    <col min="12590" max="12590" width="3.85546875" style="244"/>
    <col min="12591" max="12591" width="5.85546875" style="244" bestFit="1" customWidth="1"/>
    <col min="12592" max="12803" width="3.85546875" style="244"/>
    <col min="12804" max="12804" width="11.140625" style="244" customWidth="1"/>
    <col min="12805" max="12805" width="1.85546875" style="244" customWidth="1"/>
    <col min="12806" max="12809" width="5.42578125" style="244" customWidth="1"/>
    <col min="12810" max="12810" width="10.42578125" style="244" customWidth="1"/>
    <col min="12811" max="12811" width="7.85546875" style="244" customWidth="1"/>
    <col min="12812" max="12812" width="8.85546875" style="244" customWidth="1"/>
    <col min="12813" max="12813" width="8.42578125" style="244" customWidth="1"/>
    <col min="12814" max="12814" width="4.42578125" style="244" customWidth="1"/>
    <col min="12815" max="12816" width="4.140625" style="244" customWidth="1"/>
    <col min="12817" max="12817" width="6.85546875" style="244" customWidth="1"/>
    <col min="12818" max="12824" width="4.140625" style="244" customWidth="1"/>
    <col min="12825" max="12825" width="7" style="244" customWidth="1"/>
    <col min="12826" max="12826" width="0" style="244" hidden="1" customWidth="1"/>
    <col min="12827" max="12830" width="3.85546875" style="244" customWidth="1"/>
    <col min="12831" max="12832" width="3.85546875" style="244"/>
    <col min="12833" max="12834" width="0" style="244" hidden="1" customWidth="1"/>
    <col min="12835" max="12841" width="3.85546875" style="244"/>
    <col min="12842" max="12842" width="5.85546875" style="244" bestFit="1" customWidth="1"/>
    <col min="12843" max="12844" width="3.85546875" style="244"/>
    <col min="12845" max="12845" width="6.85546875" style="244" bestFit="1" customWidth="1"/>
    <col min="12846" max="12846" width="3.85546875" style="244"/>
    <col min="12847" max="12847" width="5.85546875" style="244" bestFit="1" customWidth="1"/>
    <col min="12848" max="13059" width="3.85546875" style="244"/>
    <col min="13060" max="13060" width="11.140625" style="244" customWidth="1"/>
    <col min="13061" max="13061" width="1.85546875" style="244" customWidth="1"/>
    <col min="13062" max="13065" width="5.42578125" style="244" customWidth="1"/>
    <col min="13066" max="13066" width="10.42578125" style="244" customWidth="1"/>
    <col min="13067" max="13067" width="7.85546875" style="244" customWidth="1"/>
    <col min="13068" max="13068" width="8.85546875" style="244" customWidth="1"/>
    <col min="13069" max="13069" width="8.42578125" style="244" customWidth="1"/>
    <col min="13070" max="13070" width="4.42578125" style="244" customWidth="1"/>
    <col min="13071" max="13072" width="4.140625" style="244" customWidth="1"/>
    <col min="13073" max="13073" width="6.85546875" style="244" customWidth="1"/>
    <col min="13074" max="13080" width="4.140625" style="244" customWidth="1"/>
    <col min="13081" max="13081" width="7" style="244" customWidth="1"/>
    <col min="13082" max="13082" width="0" style="244" hidden="1" customWidth="1"/>
    <col min="13083" max="13086" width="3.85546875" style="244" customWidth="1"/>
    <col min="13087" max="13088" width="3.85546875" style="244"/>
    <col min="13089" max="13090" width="0" style="244" hidden="1" customWidth="1"/>
    <col min="13091" max="13097" width="3.85546875" style="244"/>
    <col min="13098" max="13098" width="5.85546875" style="244" bestFit="1" customWidth="1"/>
    <col min="13099" max="13100" width="3.85546875" style="244"/>
    <col min="13101" max="13101" width="6.85546875" style="244" bestFit="1" customWidth="1"/>
    <col min="13102" max="13102" width="3.85546875" style="244"/>
    <col min="13103" max="13103" width="5.85546875" style="244" bestFit="1" customWidth="1"/>
    <col min="13104" max="13315" width="3.85546875" style="244"/>
    <col min="13316" max="13316" width="11.140625" style="244" customWidth="1"/>
    <col min="13317" max="13317" width="1.85546875" style="244" customWidth="1"/>
    <col min="13318" max="13321" width="5.42578125" style="244" customWidth="1"/>
    <col min="13322" max="13322" width="10.42578125" style="244" customWidth="1"/>
    <col min="13323" max="13323" width="7.85546875" style="244" customWidth="1"/>
    <col min="13324" max="13324" width="8.85546875" style="244" customWidth="1"/>
    <col min="13325" max="13325" width="8.42578125" style="244" customWidth="1"/>
    <col min="13326" max="13326" width="4.42578125" style="244" customWidth="1"/>
    <col min="13327" max="13328" width="4.140625" style="244" customWidth="1"/>
    <col min="13329" max="13329" width="6.85546875" style="244" customWidth="1"/>
    <col min="13330" max="13336" width="4.140625" style="244" customWidth="1"/>
    <col min="13337" max="13337" width="7" style="244" customWidth="1"/>
    <col min="13338" max="13338" width="0" style="244" hidden="1" customWidth="1"/>
    <col min="13339" max="13342" width="3.85546875" style="244" customWidth="1"/>
    <col min="13343" max="13344" width="3.85546875" style="244"/>
    <col min="13345" max="13346" width="0" style="244" hidden="1" customWidth="1"/>
    <col min="13347" max="13353" width="3.85546875" style="244"/>
    <col min="13354" max="13354" width="5.85546875" style="244" bestFit="1" customWidth="1"/>
    <col min="13355" max="13356" width="3.85546875" style="244"/>
    <col min="13357" max="13357" width="6.85546875" style="244" bestFit="1" customWidth="1"/>
    <col min="13358" max="13358" width="3.85546875" style="244"/>
    <col min="13359" max="13359" width="5.85546875" style="244" bestFit="1" customWidth="1"/>
    <col min="13360" max="13571" width="3.85546875" style="244"/>
    <col min="13572" max="13572" width="11.140625" style="244" customWidth="1"/>
    <col min="13573" max="13573" width="1.85546875" style="244" customWidth="1"/>
    <col min="13574" max="13577" width="5.42578125" style="244" customWidth="1"/>
    <col min="13578" max="13578" width="10.42578125" style="244" customWidth="1"/>
    <col min="13579" max="13579" width="7.85546875" style="244" customWidth="1"/>
    <col min="13580" max="13580" width="8.85546875" style="244" customWidth="1"/>
    <col min="13581" max="13581" width="8.42578125" style="244" customWidth="1"/>
    <col min="13582" max="13582" width="4.42578125" style="244" customWidth="1"/>
    <col min="13583" max="13584" width="4.140625" style="244" customWidth="1"/>
    <col min="13585" max="13585" width="6.85546875" style="244" customWidth="1"/>
    <col min="13586" max="13592" width="4.140625" style="244" customWidth="1"/>
    <col min="13593" max="13593" width="7" style="244" customWidth="1"/>
    <col min="13594" max="13594" width="0" style="244" hidden="1" customWidth="1"/>
    <col min="13595" max="13598" width="3.85546875" style="244" customWidth="1"/>
    <col min="13599" max="13600" width="3.85546875" style="244"/>
    <col min="13601" max="13602" width="0" style="244" hidden="1" customWidth="1"/>
    <col min="13603" max="13609" width="3.85546875" style="244"/>
    <col min="13610" max="13610" width="5.85546875" style="244" bestFit="1" customWidth="1"/>
    <col min="13611" max="13612" width="3.85546875" style="244"/>
    <col min="13613" max="13613" width="6.85546875" style="244" bestFit="1" customWidth="1"/>
    <col min="13614" max="13614" width="3.85546875" style="244"/>
    <col min="13615" max="13615" width="5.85546875" style="244" bestFit="1" customWidth="1"/>
    <col min="13616" max="13827" width="3.85546875" style="244"/>
    <col min="13828" max="13828" width="11.140625" style="244" customWidth="1"/>
    <col min="13829" max="13829" width="1.85546875" style="244" customWidth="1"/>
    <col min="13830" max="13833" width="5.42578125" style="244" customWidth="1"/>
    <col min="13834" max="13834" width="10.42578125" style="244" customWidth="1"/>
    <col min="13835" max="13835" width="7.85546875" style="244" customWidth="1"/>
    <col min="13836" max="13836" width="8.85546875" style="244" customWidth="1"/>
    <col min="13837" max="13837" width="8.42578125" style="244" customWidth="1"/>
    <col min="13838" max="13838" width="4.42578125" style="244" customWidth="1"/>
    <col min="13839" max="13840" width="4.140625" style="244" customWidth="1"/>
    <col min="13841" max="13841" width="6.85546875" style="244" customWidth="1"/>
    <col min="13842" max="13848" width="4.140625" style="244" customWidth="1"/>
    <col min="13849" max="13849" width="7" style="244" customWidth="1"/>
    <col min="13850" max="13850" width="0" style="244" hidden="1" customWidth="1"/>
    <col min="13851" max="13854" width="3.85546875" style="244" customWidth="1"/>
    <col min="13855" max="13856" width="3.85546875" style="244"/>
    <col min="13857" max="13858" width="0" style="244" hidden="1" customWidth="1"/>
    <col min="13859" max="13865" width="3.85546875" style="244"/>
    <col min="13866" max="13866" width="5.85546875" style="244" bestFit="1" customWidth="1"/>
    <col min="13867" max="13868" width="3.85546875" style="244"/>
    <col min="13869" max="13869" width="6.85546875" style="244" bestFit="1" customWidth="1"/>
    <col min="13870" max="13870" width="3.85546875" style="244"/>
    <col min="13871" max="13871" width="5.85546875" style="244" bestFit="1" customWidth="1"/>
    <col min="13872" max="14083" width="3.85546875" style="244"/>
    <col min="14084" max="14084" width="11.140625" style="244" customWidth="1"/>
    <col min="14085" max="14085" width="1.85546875" style="244" customWidth="1"/>
    <col min="14086" max="14089" width="5.42578125" style="244" customWidth="1"/>
    <col min="14090" max="14090" width="10.42578125" style="244" customWidth="1"/>
    <col min="14091" max="14091" width="7.85546875" style="244" customWidth="1"/>
    <col min="14092" max="14092" width="8.85546875" style="244" customWidth="1"/>
    <col min="14093" max="14093" width="8.42578125" style="244" customWidth="1"/>
    <col min="14094" max="14094" width="4.42578125" style="244" customWidth="1"/>
    <col min="14095" max="14096" width="4.140625" style="244" customWidth="1"/>
    <col min="14097" max="14097" width="6.85546875" style="244" customWidth="1"/>
    <col min="14098" max="14104" width="4.140625" style="244" customWidth="1"/>
    <col min="14105" max="14105" width="7" style="244" customWidth="1"/>
    <col min="14106" max="14106" width="0" style="244" hidden="1" customWidth="1"/>
    <col min="14107" max="14110" width="3.85546875" style="244" customWidth="1"/>
    <col min="14111" max="14112" width="3.85546875" style="244"/>
    <col min="14113" max="14114" width="0" style="244" hidden="1" customWidth="1"/>
    <col min="14115" max="14121" width="3.85546875" style="244"/>
    <col min="14122" max="14122" width="5.85546875" style="244" bestFit="1" customWidth="1"/>
    <col min="14123" max="14124" width="3.85546875" style="244"/>
    <col min="14125" max="14125" width="6.85546875" style="244" bestFit="1" customWidth="1"/>
    <col min="14126" max="14126" width="3.85546875" style="244"/>
    <col min="14127" max="14127" width="5.85546875" style="244" bestFit="1" customWidth="1"/>
    <col min="14128" max="14339" width="3.85546875" style="244"/>
    <col min="14340" max="14340" width="11.140625" style="244" customWidth="1"/>
    <col min="14341" max="14341" width="1.85546875" style="244" customWidth="1"/>
    <col min="14342" max="14345" width="5.42578125" style="244" customWidth="1"/>
    <col min="14346" max="14346" width="10.42578125" style="244" customWidth="1"/>
    <col min="14347" max="14347" width="7.85546875" style="244" customWidth="1"/>
    <col min="14348" max="14348" width="8.85546875" style="244" customWidth="1"/>
    <col min="14349" max="14349" width="8.42578125" style="244" customWidth="1"/>
    <col min="14350" max="14350" width="4.42578125" style="244" customWidth="1"/>
    <col min="14351" max="14352" width="4.140625" style="244" customWidth="1"/>
    <col min="14353" max="14353" width="6.85546875" style="244" customWidth="1"/>
    <col min="14354" max="14360" width="4.140625" style="244" customWidth="1"/>
    <col min="14361" max="14361" width="7" style="244" customWidth="1"/>
    <col min="14362" max="14362" width="0" style="244" hidden="1" customWidth="1"/>
    <col min="14363" max="14366" width="3.85546875" style="244" customWidth="1"/>
    <col min="14367" max="14368" width="3.85546875" style="244"/>
    <col min="14369" max="14370" width="0" style="244" hidden="1" customWidth="1"/>
    <col min="14371" max="14377" width="3.85546875" style="244"/>
    <col min="14378" max="14378" width="5.85546875" style="244" bestFit="1" customWidth="1"/>
    <col min="14379" max="14380" width="3.85546875" style="244"/>
    <col min="14381" max="14381" width="6.85546875" style="244" bestFit="1" customWidth="1"/>
    <col min="14382" max="14382" width="3.85546875" style="244"/>
    <col min="14383" max="14383" width="5.85546875" style="244" bestFit="1" customWidth="1"/>
    <col min="14384" max="14595" width="3.85546875" style="244"/>
    <col min="14596" max="14596" width="11.140625" style="244" customWidth="1"/>
    <col min="14597" max="14597" width="1.85546875" style="244" customWidth="1"/>
    <col min="14598" max="14601" width="5.42578125" style="244" customWidth="1"/>
    <col min="14602" max="14602" width="10.42578125" style="244" customWidth="1"/>
    <col min="14603" max="14603" width="7.85546875" style="244" customWidth="1"/>
    <col min="14604" max="14604" width="8.85546875" style="244" customWidth="1"/>
    <col min="14605" max="14605" width="8.42578125" style="244" customWidth="1"/>
    <col min="14606" max="14606" width="4.42578125" style="244" customWidth="1"/>
    <col min="14607" max="14608" width="4.140625" style="244" customWidth="1"/>
    <col min="14609" max="14609" width="6.85546875" style="244" customWidth="1"/>
    <col min="14610" max="14616" width="4.140625" style="244" customWidth="1"/>
    <col min="14617" max="14617" width="7" style="244" customWidth="1"/>
    <col min="14618" max="14618" width="0" style="244" hidden="1" customWidth="1"/>
    <col min="14619" max="14622" width="3.85546875" style="244" customWidth="1"/>
    <col min="14623" max="14624" width="3.85546875" style="244"/>
    <col min="14625" max="14626" width="0" style="244" hidden="1" customWidth="1"/>
    <col min="14627" max="14633" width="3.85546875" style="244"/>
    <col min="14634" max="14634" width="5.85546875" style="244" bestFit="1" customWidth="1"/>
    <col min="14635" max="14636" width="3.85546875" style="244"/>
    <col min="14637" max="14637" width="6.85546875" style="244" bestFit="1" customWidth="1"/>
    <col min="14638" max="14638" width="3.85546875" style="244"/>
    <col min="14639" max="14639" width="5.85546875" style="244" bestFit="1" customWidth="1"/>
    <col min="14640" max="14851" width="3.85546875" style="244"/>
    <col min="14852" max="14852" width="11.140625" style="244" customWidth="1"/>
    <col min="14853" max="14853" width="1.85546875" style="244" customWidth="1"/>
    <col min="14854" max="14857" width="5.42578125" style="244" customWidth="1"/>
    <col min="14858" max="14858" width="10.42578125" style="244" customWidth="1"/>
    <col min="14859" max="14859" width="7.85546875" style="244" customWidth="1"/>
    <col min="14860" max="14860" width="8.85546875" style="244" customWidth="1"/>
    <col min="14861" max="14861" width="8.42578125" style="244" customWidth="1"/>
    <col min="14862" max="14862" width="4.42578125" style="244" customWidth="1"/>
    <col min="14863" max="14864" width="4.140625" style="244" customWidth="1"/>
    <col min="14865" max="14865" width="6.85546875" style="244" customWidth="1"/>
    <col min="14866" max="14872" width="4.140625" style="244" customWidth="1"/>
    <col min="14873" max="14873" width="7" style="244" customWidth="1"/>
    <col min="14874" max="14874" width="0" style="244" hidden="1" customWidth="1"/>
    <col min="14875" max="14878" width="3.85546875" style="244" customWidth="1"/>
    <col min="14879" max="14880" width="3.85546875" style="244"/>
    <col min="14881" max="14882" width="0" style="244" hidden="1" customWidth="1"/>
    <col min="14883" max="14889" width="3.85546875" style="244"/>
    <col min="14890" max="14890" width="5.85546875" style="244" bestFit="1" customWidth="1"/>
    <col min="14891" max="14892" width="3.85546875" style="244"/>
    <col min="14893" max="14893" width="6.85546875" style="244" bestFit="1" customWidth="1"/>
    <col min="14894" max="14894" width="3.85546875" style="244"/>
    <col min="14895" max="14895" width="5.85546875" style="244" bestFit="1" customWidth="1"/>
    <col min="14896" max="15107" width="3.85546875" style="244"/>
    <col min="15108" max="15108" width="11.140625" style="244" customWidth="1"/>
    <col min="15109" max="15109" width="1.85546875" style="244" customWidth="1"/>
    <col min="15110" max="15113" width="5.42578125" style="244" customWidth="1"/>
    <col min="15114" max="15114" width="10.42578125" style="244" customWidth="1"/>
    <col min="15115" max="15115" width="7.85546875" style="244" customWidth="1"/>
    <col min="15116" max="15116" width="8.85546875" style="244" customWidth="1"/>
    <col min="15117" max="15117" width="8.42578125" style="244" customWidth="1"/>
    <col min="15118" max="15118" width="4.42578125" style="244" customWidth="1"/>
    <col min="15119" max="15120" width="4.140625" style="244" customWidth="1"/>
    <col min="15121" max="15121" width="6.85546875" style="244" customWidth="1"/>
    <col min="15122" max="15128" width="4.140625" style="244" customWidth="1"/>
    <col min="15129" max="15129" width="7" style="244" customWidth="1"/>
    <col min="15130" max="15130" width="0" style="244" hidden="1" customWidth="1"/>
    <col min="15131" max="15134" width="3.85546875" style="244" customWidth="1"/>
    <col min="15135" max="15136" width="3.85546875" style="244"/>
    <col min="15137" max="15138" width="0" style="244" hidden="1" customWidth="1"/>
    <col min="15139" max="15145" width="3.85546875" style="244"/>
    <col min="15146" max="15146" width="5.85546875" style="244" bestFit="1" customWidth="1"/>
    <col min="15147" max="15148" width="3.85546875" style="244"/>
    <col min="15149" max="15149" width="6.85546875" style="244" bestFit="1" customWidth="1"/>
    <col min="15150" max="15150" width="3.85546875" style="244"/>
    <col min="15151" max="15151" width="5.85546875" style="244" bestFit="1" customWidth="1"/>
    <col min="15152" max="15363" width="3.85546875" style="244"/>
    <col min="15364" max="15364" width="11.140625" style="244" customWidth="1"/>
    <col min="15365" max="15365" width="1.85546875" style="244" customWidth="1"/>
    <col min="15366" max="15369" width="5.42578125" style="244" customWidth="1"/>
    <col min="15370" max="15370" width="10.42578125" style="244" customWidth="1"/>
    <col min="15371" max="15371" width="7.85546875" style="244" customWidth="1"/>
    <col min="15372" max="15372" width="8.85546875" style="244" customWidth="1"/>
    <col min="15373" max="15373" width="8.42578125" style="244" customWidth="1"/>
    <col min="15374" max="15374" width="4.42578125" style="244" customWidth="1"/>
    <col min="15375" max="15376" width="4.140625" style="244" customWidth="1"/>
    <col min="15377" max="15377" width="6.85546875" style="244" customWidth="1"/>
    <col min="15378" max="15384" width="4.140625" style="244" customWidth="1"/>
    <col min="15385" max="15385" width="7" style="244" customWidth="1"/>
    <col min="15386" max="15386" width="0" style="244" hidden="1" customWidth="1"/>
    <col min="15387" max="15390" width="3.85546875" style="244" customWidth="1"/>
    <col min="15391" max="15392" width="3.85546875" style="244"/>
    <col min="15393" max="15394" width="0" style="244" hidden="1" customWidth="1"/>
    <col min="15395" max="15401" width="3.85546875" style="244"/>
    <col min="15402" max="15402" width="5.85546875" style="244" bestFit="1" customWidth="1"/>
    <col min="15403" max="15404" width="3.85546875" style="244"/>
    <col min="15405" max="15405" width="6.85546875" style="244" bestFit="1" customWidth="1"/>
    <col min="15406" max="15406" width="3.85546875" style="244"/>
    <col min="15407" max="15407" width="5.85546875" style="244" bestFit="1" customWidth="1"/>
    <col min="15408" max="15619" width="3.85546875" style="244"/>
    <col min="15620" max="15620" width="11.140625" style="244" customWidth="1"/>
    <col min="15621" max="15621" width="1.85546875" style="244" customWidth="1"/>
    <col min="15622" max="15625" width="5.42578125" style="244" customWidth="1"/>
    <col min="15626" max="15626" width="10.42578125" style="244" customWidth="1"/>
    <col min="15627" max="15627" width="7.85546875" style="244" customWidth="1"/>
    <col min="15628" max="15628" width="8.85546875" style="244" customWidth="1"/>
    <col min="15629" max="15629" width="8.42578125" style="244" customWidth="1"/>
    <col min="15630" max="15630" width="4.42578125" style="244" customWidth="1"/>
    <col min="15631" max="15632" width="4.140625" style="244" customWidth="1"/>
    <col min="15633" max="15633" width="6.85546875" style="244" customWidth="1"/>
    <col min="15634" max="15640" width="4.140625" style="244" customWidth="1"/>
    <col min="15641" max="15641" width="7" style="244" customWidth="1"/>
    <col min="15642" max="15642" width="0" style="244" hidden="1" customWidth="1"/>
    <col min="15643" max="15646" width="3.85546875" style="244" customWidth="1"/>
    <col min="15647" max="15648" width="3.85546875" style="244"/>
    <col min="15649" max="15650" width="0" style="244" hidden="1" customWidth="1"/>
    <col min="15651" max="15657" width="3.85546875" style="244"/>
    <col min="15658" max="15658" width="5.85546875" style="244" bestFit="1" customWidth="1"/>
    <col min="15659" max="15660" width="3.85546875" style="244"/>
    <col min="15661" max="15661" width="6.85546875" style="244" bestFit="1" customWidth="1"/>
    <col min="15662" max="15662" width="3.85546875" style="244"/>
    <col min="15663" max="15663" width="5.85546875" style="244" bestFit="1" customWidth="1"/>
    <col min="15664" max="15875" width="3.85546875" style="244"/>
    <col min="15876" max="15876" width="11.140625" style="244" customWidth="1"/>
    <col min="15877" max="15877" width="1.85546875" style="244" customWidth="1"/>
    <col min="15878" max="15881" width="5.42578125" style="244" customWidth="1"/>
    <col min="15882" max="15882" width="10.42578125" style="244" customWidth="1"/>
    <col min="15883" max="15883" width="7.85546875" style="244" customWidth="1"/>
    <col min="15884" max="15884" width="8.85546875" style="244" customWidth="1"/>
    <col min="15885" max="15885" width="8.42578125" style="244" customWidth="1"/>
    <col min="15886" max="15886" width="4.42578125" style="244" customWidth="1"/>
    <col min="15887" max="15888" width="4.140625" style="244" customWidth="1"/>
    <col min="15889" max="15889" width="6.85546875" style="244" customWidth="1"/>
    <col min="15890" max="15896" width="4.140625" style="244" customWidth="1"/>
    <col min="15897" max="15897" width="7" style="244" customWidth="1"/>
    <col min="15898" max="15898" width="0" style="244" hidden="1" customWidth="1"/>
    <col min="15899" max="15902" width="3.85546875" style="244" customWidth="1"/>
    <col min="15903" max="15904" width="3.85546875" style="244"/>
    <col min="15905" max="15906" width="0" style="244" hidden="1" customWidth="1"/>
    <col min="15907" max="15913" width="3.85546875" style="244"/>
    <col min="15914" max="15914" width="5.85546875" style="244" bestFit="1" customWidth="1"/>
    <col min="15915" max="15916" width="3.85546875" style="244"/>
    <col min="15917" max="15917" width="6.85546875" style="244" bestFit="1" customWidth="1"/>
    <col min="15918" max="15918" width="3.85546875" style="244"/>
    <col min="15919" max="15919" width="5.85546875" style="244" bestFit="1" customWidth="1"/>
    <col min="15920" max="16131" width="3.85546875" style="244"/>
    <col min="16132" max="16132" width="11.140625" style="244" customWidth="1"/>
    <col min="16133" max="16133" width="1.85546875" style="244" customWidth="1"/>
    <col min="16134" max="16137" width="5.42578125" style="244" customWidth="1"/>
    <col min="16138" max="16138" width="10.42578125" style="244" customWidth="1"/>
    <col min="16139" max="16139" width="7.85546875" style="244" customWidth="1"/>
    <col min="16140" max="16140" width="8.85546875" style="244" customWidth="1"/>
    <col min="16141" max="16141" width="8.42578125" style="244" customWidth="1"/>
    <col min="16142" max="16142" width="4.42578125" style="244" customWidth="1"/>
    <col min="16143" max="16144" width="4.140625" style="244" customWidth="1"/>
    <col min="16145" max="16145" width="6.85546875" style="244" customWidth="1"/>
    <col min="16146" max="16152" width="4.140625" style="244" customWidth="1"/>
    <col min="16153" max="16153" width="7" style="244" customWidth="1"/>
    <col min="16154" max="16154" width="0" style="244" hidden="1" customWidth="1"/>
    <col min="16155" max="16158" width="3.85546875" style="244" customWidth="1"/>
    <col min="16159" max="16160" width="3.85546875" style="244"/>
    <col min="16161" max="16162" width="0" style="244" hidden="1" customWidth="1"/>
    <col min="16163" max="16169" width="3.85546875" style="244"/>
    <col min="16170" max="16170" width="5.85546875" style="244" bestFit="1" customWidth="1"/>
    <col min="16171" max="16172" width="3.85546875" style="244"/>
    <col min="16173" max="16173" width="6.85546875" style="244" bestFit="1" customWidth="1"/>
    <col min="16174" max="16174" width="3.85546875" style="244"/>
    <col min="16175" max="16175" width="5.85546875" style="244" bestFit="1" customWidth="1"/>
    <col min="16176" max="16384" width="3.85546875" style="244"/>
  </cols>
  <sheetData>
    <row r="1" spans="2:36" s="7" customFormat="1" ht="9.9499999999999993" customHeight="1" x14ac:dyDescent="0.25">
      <c r="B1" s="582" t="s">
        <v>243</v>
      </c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  <c r="T1" s="584"/>
      <c r="U1" s="584"/>
      <c r="V1" s="584"/>
      <c r="W1" s="584"/>
      <c r="X1" s="584"/>
      <c r="Y1" s="584"/>
      <c r="AB1" s="245"/>
      <c r="AC1" s="245"/>
      <c r="AD1" s="245"/>
      <c r="AE1" s="245"/>
      <c r="AF1" s="245"/>
      <c r="AG1" s="245"/>
      <c r="AH1" s="245"/>
      <c r="AI1" s="245"/>
      <c r="AJ1" s="245"/>
    </row>
    <row r="2" spans="2:36" s="7" customFormat="1" ht="9.9499999999999993" customHeight="1" x14ac:dyDescent="0.25"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AB2" s="245"/>
      <c r="AC2" s="245"/>
      <c r="AD2" s="245"/>
      <c r="AE2" s="245"/>
      <c r="AF2" s="245"/>
      <c r="AG2" s="245"/>
      <c r="AH2" s="245"/>
      <c r="AI2" s="245"/>
      <c r="AJ2" s="245"/>
    </row>
    <row r="3" spans="2:36" s="7" customFormat="1" ht="9.9499999999999993" customHeight="1" x14ac:dyDescent="0.25">
      <c r="B3" s="584"/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  <c r="N3" s="584"/>
      <c r="O3" s="584"/>
      <c r="P3" s="584"/>
      <c r="Q3" s="584"/>
      <c r="R3" s="584"/>
      <c r="S3" s="584"/>
      <c r="T3" s="584"/>
      <c r="U3" s="584"/>
      <c r="V3" s="584"/>
      <c r="W3" s="584"/>
      <c r="X3" s="584"/>
      <c r="Y3" s="584"/>
      <c r="AB3" s="245"/>
      <c r="AC3" s="245"/>
      <c r="AD3" s="245"/>
      <c r="AE3" s="245"/>
      <c r="AF3" s="245"/>
      <c r="AG3" s="245"/>
      <c r="AH3" s="245"/>
      <c r="AI3" s="245"/>
      <c r="AJ3" s="245"/>
    </row>
    <row r="4" spans="2:36" s="7" customFormat="1" ht="9.9499999999999993" customHeight="1" x14ac:dyDescent="0.25"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584"/>
      <c r="O4" s="584"/>
      <c r="P4" s="584"/>
      <c r="Q4" s="584"/>
      <c r="R4" s="584"/>
      <c r="S4" s="584"/>
      <c r="T4" s="584"/>
      <c r="U4" s="584"/>
      <c r="V4" s="584"/>
      <c r="W4" s="584"/>
      <c r="X4" s="584"/>
      <c r="Y4" s="584"/>
      <c r="AB4" s="245"/>
      <c r="AC4" s="245"/>
      <c r="AD4" s="245"/>
      <c r="AE4" s="245"/>
      <c r="AF4" s="245"/>
      <c r="AG4" s="245"/>
      <c r="AH4" s="245"/>
      <c r="AI4" s="245"/>
      <c r="AJ4" s="245"/>
    </row>
    <row r="5" spans="2:36" s="7" customFormat="1" ht="9.9499999999999993" customHeight="1" x14ac:dyDescent="0.25">
      <c r="B5" s="584"/>
      <c r="C5" s="584"/>
      <c r="D5" s="584"/>
      <c r="E5" s="584"/>
      <c r="F5" s="584"/>
      <c r="G5" s="584"/>
      <c r="H5" s="584"/>
      <c r="I5" s="584"/>
      <c r="J5" s="584"/>
      <c r="K5" s="584"/>
      <c r="L5" s="584"/>
      <c r="M5" s="584"/>
      <c r="N5" s="584"/>
      <c r="O5" s="584"/>
      <c r="P5" s="584"/>
      <c r="Q5" s="584"/>
      <c r="R5" s="584"/>
      <c r="S5" s="584"/>
      <c r="T5" s="584"/>
      <c r="U5" s="584"/>
      <c r="V5" s="584"/>
      <c r="W5" s="584"/>
      <c r="X5" s="584"/>
      <c r="Y5" s="584"/>
      <c r="AB5" s="245"/>
      <c r="AC5" s="245"/>
      <c r="AD5" s="245"/>
      <c r="AE5" s="245"/>
      <c r="AF5" s="245"/>
      <c r="AG5" s="245"/>
      <c r="AH5" s="245"/>
      <c r="AI5" s="245"/>
      <c r="AJ5" s="245"/>
    </row>
    <row r="6" spans="2:36" s="7" customFormat="1" ht="9.9499999999999993" customHeight="1" x14ac:dyDescent="0.25">
      <c r="B6" s="584"/>
      <c r="C6" s="584"/>
      <c r="D6" s="584"/>
      <c r="E6" s="584"/>
      <c r="F6" s="584"/>
      <c r="G6" s="584"/>
      <c r="H6" s="584"/>
      <c r="I6" s="584"/>
      <c r="J6" s="584"/>
      <c r="K6" s="584"/>
      <c r="L6" s="584"/>
      <c r="M6" s="584"/>
      <c r="N6" s="584"/>
      <c r="O6" s="584"/>
      <c r="P6" s="584"/>
      <c r="Q6" s="584"/>
      <c r="R6" s="584"/>
      <c r="S6" s="584"/>
      <c r="T6" s="584"/>
      <c r="U6" s="584"/>
      <c r="V6" s="584"/>
      <c r="W6" s="584"/>
      <c r="X6" s="584"/>
      <c r="Y6" s="584"/>
      <c r="AB6" s="245"/>
      <c r="AC6" s="245"/>
      <c r="AD6" s="245"/>
      <c r="AE6" s="245"/>
      <c r="AF6" s="245"/>
      <c r="AG6" s="245"/>
      <c r="AH6" s="245"/>
      <c r="AI6" s="245"/>
      <c r="AJ6" s="245"/>
    </row>
    <row r="7" spans="2:36" s="7" customFormat="1" ht="15" x14ac:dyDescent="0.25">
      <c r="AB7" s="245"/>
      <c r="AC7" s="245"/>
      <c r="AD7" s="245"/>
      <c r="AE7" s="245"/>
      <c r="AF7" s="245"/>
      <c r="AG7" s="245"/>
      <c r="AH7" s="245"/>
      <c r="AI7" s="245"/>
      <c r="AJ7" s="245"/>
    </row>
    <row r="8" spans="2:36" s="243" customFormat="1" ht="18" customHeight="1" x14ac:dyDescent="0.25">
      <c r="B8" s="8" t="s">
        <v>50</v>
      </c>
      <c r="D8" s="13" t="str">
        <f>'DADOS DA OBRA'!$A$13</f>
        <v>TRIBUNAL REGIONAL ELEITORAL - PIAUÍ</v>
      </c>
      <c r="F8" s="9"/>
      <c r="G8" s="9"/>
      <c r="H8" s="9"/>
      <c r="I8" s="9"/>
      <c r="J8" s="9"/>
      <c r="K8" s="9"/>
      <c r="X8" s="10" t="s">
        <v>51</v>
      </c>
      <c r="Y8" s="11" t="str">
        <f>+'CURVA ABC - SERVIÇOS'!G8</f>
        <v>22/11/2021</v>
      </c>
      <c r="AB8" s="246"/>
      <c r="AC8" s="246"/>
      <c r="AD8" s="246"/>
      <c r="AE8" s="246"/>
      <c r="AF8" s="246"/>
      <c r="AG8" s="246"/>
      <c r="AH8" s="246"/>
      <c r="AI8" s="246"/>
      <c r="AJ8" s="246"/>
    </row>
    <row r="9" spans="2:36" s="243" customFormat="1" ht="18" customHeight="1" x14ac:dyDescent="0.25">
      <c r="B9" s="8" t="s">
        <v>69</v>
      </c>
      <c r="D9" s="13" t="str">
        <f>'DADOS DA OBRA'!$A$16</f>
        <v>MODERNIZAÇÃO DE SUBESTAÇÃO ABRIGADA PARA OS PRÉDIOS SEDE E ANEXO</v>
      </c>
      <c r="F9" s="12"/>
      <c r="G9" s="12"/>
      <c r="H9" s="12"/>
      <c r="I9" s="12"/>
      <c r="J9" s="12"/>
      <c r="K9" s="12"/>
      <c r="X9" s="10" t="s">
        <v>52</v>
      </c>
      <c r="Y9" s="11">
        <f>+'CURVA ABC - SERVIÇOS'!G9</f>
        <v>44733</v>
      </c>
      <c r="AB9" s="246"/>
      <c r="AC9" s="246"/>
      <c r="AD9" s="246"/>
      <c r="AE9" s="246"/>
      <c r="AF9" s="246"/>
      <c r="AG9" s="246"/>
      <c r="AH9" s="246"/>
      <c r="AI9" s="246"/>
      <c r="AJ9" s="246"/>
    </row>
    <row r="10" spans="2:36" s="243" customFormat="1" ht="18" customHeight="1" x14ac:dyDescent="0.25">
      <c r="B10" s="8" t="s">
        <v>53</v>
      </c>
      <c r="D10" s="9" t="str">
        <f>+""&amp;'DADOS DA OBRA'!$A$19&amp;", "&amp;'DADOS DA OBRA'!$I$22&amp;", "&amp;'DADOS DA OBRA'!$O$22</f>
        <v>PRAÇA EDGAR NOGUEIRA, TERESINA, PI</v>
      </c>
      <c r="F10" s="12"/>
      <c r="G10" s="12"/>
      <c r="H10" s="12"/>
      <c r="I10" s="12"/>
      <c r="J10" s="12"/>
      <c r="K10" s="12"/>
      <c r="X10" s="10" t="s">
        <v>71</v>
      </c>
      <c r="Y10" s="276">
        <f>+'CURVA ABC - SERVIÇOS'!J8</f>
        <v>1.1186</v>
      </c>
      <c r="AB10" s="246"/>
      <c r="AC10" s="246"/>
      <c r="AD10" s="246"/>
      <c r="AE10" s="246"/>
      <c r="AF10" s="246"/>
      <c r="AG10" s="246"/>
      <c r="AH10" s="246"/>
      <c r="AI10" s="246"/>
      <c r="AJ10" s="246"/>
    </row>
    <row r="11" spans="2:36" ht="66" customHeight="1" x14ac:dyDescent="0.25">
      <c r="B11" s="8" t="s">
        <v>70</v>
      </c>
      <c r="D11" s="436" t="str">
        <f>+'DADOS DA OBRA'!$A$31</f>
        <v>SINAPI - 04/2022 - PIAUÍ 	                                               SBC - 05/2022 - TSA - Teresina - PI
ORSE - 03/2022 - SERGIPE	                                              SETOP - 03/2022 - Minas Gerais - Central
SUDECAP - 02/2022 - MINAS GERAIS	                               CPOS - 02/2022 - São Paulo
AGESUL - 01/2022 - MATO GROSSO DO SUL	                AGETOP CIVIL - 04/2022 - Goiás
EMOP - 04/2022 - RIO DE JANEIRO</v>
      </c>
      <c r="E11" s="436"/>
      <c r="F11" s="436"/>
      <c r="G11" s="436"/>
      <c r="H11" s="436"/>
      <c r="I11" s="436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X11" s="10" t="s">
        <v>72</v>
      </c>
      <c r="Y11" s="276">
        <f>+'CURVA ABC - SERVIÇOS'!J9</f>
        <v>0.70630000000000004</v>
      </c>
      <c r="Z11" s="244"/>
    </row>
    <row r="12" spans="2:36" s="1" customFormat="1" ht="6.95" customHeight="1" x14ac:dyDescent="0.25">
      <c r="I12" s="2"/>
      <c r="J12" s="3"/>
      <c r="K12" s="3"/>
      <c r="L12" s="4"/>
      <c r="M12" s="5"/>
      <c r="N12" s="6"/>
      <c r="AB12" s="248"/>
      <c r="AC12" s="248"/>
      <c r="AD12" s="248"/>
      <c r="AE12" s="248"/>
      <c r="AF12" s="248"/>
      <c r="AG12" s="248"/>
      <c r="AH12" s="248"/>
      <c r="AI12" s="248"/>
      <c r="AJ12" s="248"/>
    </row>
    <row r="13" spans="2:36" ht="24.95" customHeight="1" x14ac:dyDescent="0.25">
      <c r="B13" s="569"/>
      <c r="C13" s="569"/>
      <c r="D13" s="569"/>
      <c r="E13" s="569"/>
      <c r="F13" s="569"/>
      <c r="G13" s="583"/>
      <c r="H13" s="583"/>
      <c r="I13" s="583"/>
      <c r="J13" s="583"/>
      <c r="K13" s="583"/>
      <c r="L13" s="583"/>
      <c r="M13" s="583"/>
      <c r="N13" s="583"/>
      <c r="O13" s="583"/>
      <c r="P13" s="583"/>
      <c r="Q13" s="583"/>
      <c r="R13" s="583"/>
      <c r="S13" s="583"/>
      <c r="T13" s="583"/>
      <c r="U13" s="583"/>
      <c r="V13" s="583"/>
      <c r="W13" s="583"/>
      <c r="X13" s="583"/>
      <c r="Y13" s="583"/>
      <c r="AB13" s="236"/>
      <c r="AC13" s="236"/>
      <c r="AD13" s="236"/>
      <c r="AE13" s="236"/>
    </row>
    <row r="14" spans="2:36" ht="24.95" customHeight="1" x14ac:dyDescent="0.25">
      <c r="B14" s="569" t="s">
        <v>38</v>
      </c>
      <c r="C14" s="569"/>
      <c r="D14" s="569"/>
      <c r="E14" s="569"/>
      <c r="F14" s="569"/>
      <c r="G14" s="571" t="str">
        <f>+'BDI OBRA - ONERADO'!G14:Y14</f>
        <v>TERESINA - PI</v>
      </c>
      <c r="H14" s="571"/>
      <c r="I14" s="571"/>
      <c r="J14" s="571"/>
      <c r="K14" s="571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  <c r="W14" s="571"/>
      <c r="X14" s="571"/>
      <c r="Y14" s="571"/>
      <c r="AB14" s="236"/>
      <c r="AC14" s="236"/>
      <c r="AD14" s="236"/>
      <c r="AE14" s="236"/>
    </row>
    <row r="15" spans="2:36" ht="24.95" customHeight="1" x14ac:dyDescent="0.25">
      <c r="B15" s="569" t="s">
        <v>39</v>
      </c>
      <c r="C15" s="569"/>
      <c r="D15" s="569"/>
      <c r="E15" s="569"/>
      <c r="F15" s="569"/>
      <c r="G15" s="571" t="s">
        <v>81</v>
      </c>
      <c r="H15" s="571"/>
      <c r="I15" s="571"/>
      <c r="J15" s="571"/>
      <c r="K15" s="571"/>
      <c r="L15" s="571"/>
      <c r="M15" s="571"/>
      <c r="N15" s="571"/>
      <c r="O15" s="571"/>
      <c r="P15" s="571"/>
      <c r="Q15" s="571"/>
      <c r="R15" s="571"/>
      <c r="S15" s="571"/>
      <c r="T15" s="571"/>
      <c r="U15" s="571"/>
      <c r="V15" s="571"/>
      <c r="W15" s="571"/>
      <c r="X15" s="571"/>
      <c r="Y15" s="571"/>
      <c r="AB15" s="236"/>
      <c r="AC15" s="236"/>
      <c r="AD15" s="236"/>
      <c r="AE15" s="236"/>
    </row>
    <row r="16" spans="2:36" ht="24.95" customHeight="1" x14ac:dyDescent="0.25">
      <c r="B16" s="569" t="s">
        <v>82</v>
      </c>
      <c r="C16" s="569"/>
      <c r="D16" s="569"/>
      <c r="E16" s="569"/>
      <c r="F16" s="569"/>
      <c r="G16" s="570">
        <v>0.6</v>
      </c>
      <c r="H16" s="570"/>
      <c r="I16" s="570"/>
      <c r="J16" s="56" t="s">
        <v>87</v>
      </c>
      <c r="K16" s="55">
        <f>+'BDI OBRA - ONERADO'!K16</f>
        <v>0.03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AB16" s="236"/>
      <c r="AC16" s="236"/>
      <c r="AD16" s="236"/>
      <c r="AE16" s="236"/>
    </row>
    <row r="17" spans="1:47" ht="24.95" customHeight="1" x14ac:dyDescent="0.25"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</row>
    <row r="18" spans="1:47" ht="24.95" customHeight="1" x14ac:dyDescent="0.25"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</row>
    <row r="19" spans="1:47" ht="24.95" customHeight="1" thickBot="1" x14ac:dyDescent="0.3"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</row>
    <row r="20" spans="1:47" ht="24.95" customHeight="1" x14ac:dyDescent="0.25">
      <c r="B20" s="12"/>
      <c r="C20" s="12"/>
      <c r="D20" s="12"/>
      <c r="E20" s="572" t="s">
        <v>83</v>
      </c>
      <c r="F20" s="573"/>
      <c r="G20" s="573"/>
      <c r="H20" s="573"/>
      <c r="I20" s="576" t="s">
        <v>40</v>
      </c>
      <c r="J20" s="576"/>
      <c r="K20" s="576"/>
      <c r="L20" s="577"/>
      <c r="O20" s="250"/>
      <c r="P20" s="565" t="s">
        <v>238</v>
      </c>
      <c r="Q20" s="566"/>
      <c r="R20" s="566"/>
      <c r="S20" s="566"/>
      <c r="T20" s="566"/>
      <c r="U20" s="566"/>
      <c r="V20" s="567"/>
      <c r="W20" s="250"/>
      <c r="X20" s="250"/>
      <c r="Y20" s="250"/>
      <c r="AA20" s="251"/>
      <c r="AB20" s="252"/>
      <c r="AC20" s="252"/>
      <c r="AD20" s="252"/>
      <c r="AM20" s="251"/>
      <c r="AN20" s="251"/>
      <c r="AO20" s="251"/>
      <c r="AP20" s="251"/>
      <c r="AQ20" s="251"/>
      <c r="AR20" s="251"/>
      <c r="AS20" s="251"/>
      <c r="AT20" s="251"/>
      <c r="AU20" s="251"/>
    </row>
    <row r="21" spans="1:47" ht="24.95" customHeight="1" thickBot="1" x14ac:dyDescent="0.3">
      <c r="B21" s="12"/>
      <c r="C21" s="12"/>
      <c r="D21" s="12"/>
      <c r="E21" s="574"/>
      <c r="F21" s="575"/>
      <c r="G21" s="575"/>
      <c r="H21" s="575"/>
      <c r="I21" s="578"/>
      <c r="J21" s="578"/>
      <c r="K21" s="578"/>
      <c r="L21" s="579"/>
      <c r="O21" s="53"/>
      <c r="P21" s="253" t="s">
        <v>239</v>
      </c>
      <c r="Q21" s="53"/>
      <c r="R21" s="53"/>
      <c r="S21" s="53" t="s">
        <v>240</v>
      </c>
      <c r="T21" s="53"/>
      <c r="U21" s="53"/>
      <c r="V21" s="254" t="s">
        <v>241</v>
      </c>
      <c r="W21" s="53"/>
      <c r="X21" s="53"/>
      <c r="Y21" s="53"/>
      <c r="AC21" s="236"/>
      <c r="AD21" s="236"/>
    </row>
    <row r="22" spans="1:47" ht="24.95" customHeight="1" x14ac:dyDescent="0.25">
      <c r="B22" s="12"/>
      <c r="C22" s="12"/>
      <c r="D22" s="12"/>
      <c r="E22" s="255" t="s">
        <v>73</v>
      </c>
      <c r="F22" s="256"/>
      <c r="G22" s="256"/>
      <c r="H22" s="256"/>
      <c r="I22" s="580">
        <v>3.45</v>
      </c>
      <c r="J22" s="580"/>
      <c r="K22" s="580"/>
      <c r="L22" s="581"/>
      <c r="O22" s="53"/>
      <c r="P22" s="253">
        <v>1.5</v>
      </c>
      <c r="Q22" s="53"/>
      <c r="R22" s="53"/>
      <c r="S22" s="53">
        <v>3.45</v>
      </c>
      <c r="T22" s="53"/>
      <c r="U22" s="53"/>
      <c r="V22" s="254">
        <v>4.49</v>
      </c>
      <c r="W22" s="53"/>
      <c r="X22" s="53"/>
      <c r="Y22" s="53"/>
      <c r="AC22" s="236"/>
      <c r="AD22" s="236"/>
    </row>
    <row r="23" spans="1:47" ht="24.95" customHeight="1" x14ac:dyDescent="0.25">
      <c r="B23" s="12"/>
      <c r="C23" s="12"/>
      <c r="D23" s="12"/>
      <c r="E23" s="255" t="s">
        <v>74</v>
      </c>
      <c r="F23" s="256"/>
      <c r="G23" s="256"/>
      <c r="H23" s="256"/>
      <c r="I23" s="561">
        <v>0.48</v>
      </c>
      <c r="J23" s="561"/>
      <c r="K23" s="561"/>
      <c r="L23" s="562"/>
      <c r="O23" s="53"/>
      <c r="P23" s="253">
        <v>0.3</v>
      </c>
      <c r="Q23" s="53"/>
      <c r="R23" s="53"/>
      <c r="S23" s="53">
        <v>0.48</v>
      </c>
      <c r="T23" s="53"/>
      <c r="U23" s="53"/>
      <c r="V23" s="254">
        <v>0.82</v>
      </c>
      <c r="W23" s="53"/>
      <c r="X23" s="53"/>
      <c r="Y23" s="53"/>
      <c r="AC23" s="236"/>
      <c r="AD23" s="236"/>
    </row>
    <row r="24" spans="1:47" ht="24.95" customHeight="1" x14ac:dyDescent="0.25">
      <c r="B24" s="12"/>
      <c r="C24" s="12"/>
      <c r="D24" s="12"/>
      <c r="E24" s="255" t="s">
        <v>75</v>
      </c>
      <c r="F24" s="256"/>
      <c r="G24" s="256"/>
      <c r="H24" s="256"/>
      <c r="I24" s="561">
        <v>0.85</v>
      </c>
      <c r="J24" s="561"/>
      <c r="K24" s="561"/>
      <c r="L24" s="562"/>
      <c r="O24" s="53"/>
      <c r="P24" s="253">
        <v>0.56000000000000005</v>
      </c>
      <c r="Q24" s="53"/>
      <c r="R24" s="53"/>
      <c r="S24" s="53">
        <v>0.85</v>
      </c>
      <c r="T24" s="53"/>
      <c r="U24" s="53"/>
      <c r="V24" s="254">
        <v>0.89</v>
      </c>
      <c r="W24" s="53"/>
      <c r="X24" s="53"/>
      <c r="Y24" s="53"/>
      <c r="AC24" s="236"/>
      <c r="AD24" s="236"/>
    </row>
    <row r="25" spans="1:47" ht="24.95" customHeight="1" x14ac:dyDescent="0.25">
      <c r="B25" s="12"/>
      <c r="C25" s="12"/>
      <c r="D25" s="12"/>
      <c r="E25" s="255" t="s">
        <v>76</v>
      </c>
      <c r="F25" s="256"/>
      <c r="G25" s="256"/>
      <c r="H25" s="256"/>
      <c r="I25" s="561">
        <v>0.85</v>
      </c>
      <c r="J25" s="561"/>
      <c r="K25" s="561"/>
      <c r="L25" s="562"/>
      <c r="O25" s="53"/>
      <c r="P25" s="253">
        <v>0.85</v>
      </c>
      <c r="Q25" s="53"/>
      <c r="R25" s="53"/>
      <c r="S25" s="53">
        <v>0.85</v>
      </c>
      <c r="T25" s="53"/>
      <c r="U25" s="53"/>
      <c r="V25" s="254">
        <v>1.1100000000000001</v>
      </c>
      <c r="W25" s="53"/>
      <c r="X25" s="53"/>
      <c r="Y25" s="53"/>
      <c r="AC25" s="236"/>
      <c r="AD25" s="236"/>
    </row>
    <row r="26" spans="1:47" ht="24.95" customHeight="1" x14ac:dyDescent="0.25">
      <c r="B26" s="12"/>
      <c r="C26" s="12"/>
      <c r="D26" s="12"/>
      <c r="E26" s="255" t="s">
        <v>77</v>
      </c>
      <c r="F26" s="256"/>
      <c r="G26" s="256"/>
      <c r="H26" s="256"/>
      <c r="I26" s="561">
        <v>5.1100000000000003</v>
      </c>
      <c r="J26" s="561"/>
      <c r="K26" s="561"/>
      <c r="L26" s="562"/>
      <c r="O26" s="53"/>
      <c r="P26" s="253">
        <v>3.5</v>
      </c>
      <c r="Q26" s="53"/>
      <c r="R26" s="53"/>
      <c r="S26" s="53">
        <v>5.1100000000000003</v>
      </c>
      <c r="T26" s="53"/>
      <c r="U26" s="53"/>
      <c r="V26" s="254">
        <v>6.22</v>
      </c>
      <c r="W26" s="53"/>
      <c r="X26" s="53"/>
      <c r="Y26" s="53"/>
      <c r="Z26" s="278"/>
      <c r="AA26" s="279"/>
      <c r="AB26" s="257"/>
      <c r="AC26" s="236"/>
      <c r="AD26" s="236"/>
    </row>
    <row r="27" spans="1:47" ht="24.95" customHeight="1" x14ac:dyDescent="0.25">
      <c r="B27" s="12"/>
      <c r="C27" s="12"/>
      <c r="D27" s="12"/>
      <c r="E27" s="255" t="s">
        <v>78</v>
      </c>
      <c r="F27" s="256"/>
      <c r="G27" s="256"/>
      <c r="H27" s="256"/>
      <c r="I27" s="561">
        <v>0.65</v>
      </c>
      <c r="J27" s="561"/>
      <c r="K27" s="561"/>
      <c r="L27" s="562"/>
      <c r="O27" s="53"/>
      <c r="P27" s="253">
        <v>0.65</v>
      </c>
      <c r="Q27" s="53"/>
      <c r="R27" s="53"/>
      <c r="S27" s="53">
        <v>0.65</v>
      </c>
      <c r="T27" s="53"/>
      <c r="U27" s="53"/>
      <c r="V27" s="254">
        <v>0.65</v>
      </c>
      <c r="W27" s="53"/>
      <c r="X27" s="53"/>
      <c r="Y27" s="53"/>
      <c r="AC27" s="236"/>
      <c r="AD27" s="236"/>
    </row>
    <row r="28" spans="1:47" ht="24.95" customHeight="1" x14ac:dyDescent="0.25">
      <c r="B28" s="12"/>
      <c r="C28" s="12"/>
      <c r="D28" s="12"/>
      <c r="E28" s="255" t="s">
        <v>79</v>
      </c>
      <c r="F28" s="256"/>
      <c r="G28" s="256"/>
      <c r="H28" s="256"/>
      <c r="I28" s="561">
        <v>3</v>
      </c>
      <c r="J28" s="561"/>
      <c r="K28" s="561"/>
      <c r="L28" s="562"/>
      <c r="O28" s="53"/>
      <c r="P28" s="253">
        <v>3</v>
      </c>
      <c r="Q28" s="53"/>
      <c r="R28" s="53"/>
      <c r="S28" s="53">
        <v>3</v>
      </c>
      <c r="T28" s="53"/>
      <c r="U28" s="53"/>
      <c r="V28" s="254">
        <v>3</v>
      </c>
      <c r="W28" s="53"/>
      <c r="X28" s="53"/>
      <c r="Y28" s="53"/>
      <c r="AC28" s="236"/>
      <c r="AD28" s="236"/>
    </row>
    <row r="29" spans="1:47" ht="24.95" customHeight="1" thickBot="1" x14ac:dyDescent="0.3">
      <c r="B29" s="12"/>
      <c r="C29" s="12"/>
      <c r="D29" s="12"/>
      <c r="E29" s="255" t="s">
        <v>80</v>
      </c>
      <c r="F29" s="256"/>
      <c r="G29" s="256"/>
      <c r="H29" s="256"/>
      <c r="I29" s="561"/>
      <c r="J29" s="561"/>
      <c r="K29" s="561"/>
      <c r="L29" s="562"/>
      <c r="O29" s="53"/>
      <c r="P29" s="258">
        <v>2</v>
      </c>
      <c r="Q29" s="259"/>
      <c r="R29" s="259"/>
      <c r="S29" s="259">
        <v>2</v>
      </c>
      <c r="T29" s="259"/>
      <c r="U29" s="259"/>
      <c r="V29" s="260">
        <v>5</v>
      </c>
      <c r="W29" s="53"/>
      <c r="X29" s="53"/>
      <c r="Y29" s="53"/>
      <c r="AC29" s="236"/>
      <c r="AD29" s="236"/>
    </row>
    <row r="30" spans="1:47" ht="24.95" customHeight="1" thickBot="1" x14ac:dyDescent="0.3">
      <c r="B30" s="12"/>
      <c r="C30" s="12"/>
      <c r="D30" s="12"/>
      <c r="E30" s="255" t="s">
        <v>84</v>
      </c>
      <c r="F30" s="256"/>
      <c r="G30" s="256"/>
      <c r="H30" s="256"/>
      <c r="I30" s="561"/>
      <c r="J30" s="561"/>
      <c r="K30" s="561"/>
      <c r="L30" s="56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AB30" s="261"/>
      <c r="AC30" s="236"/>
      <c r="AD30" s="236"/>
      <c r="AE30" s="236"/>
      <c r="AF30" s="236"/>
      <c r="AG30" s="236"/>
      <c r="AH30" s="236"/>
      <c r="AI30" s="236"/>
      <c r="AJ30" s="236"/>
    </row>
    <row r="31" spans="1:47" ht="24.95" customHeight="1" thickBot="1" x14ac:dyDescent="0.3">
      <c r="A31" s="54"/>
      <c r="B31" s="274"/>
      <c r="C31" s="262"/>
      <c r="D31" s="263"/>
      <c r="E31" s="264" t="s">
        <v>41</v>
      </c>
      <c r="F31" s="265"/>
      <c r="G31" s="265"/>
      <c r="H31" s="265"/>
      <c r="I31" s="563">
        <f>TRUNC((((((1+I22/100+I23/100+I24/100)*(1+I25/100)*(1+I26/100))/(1-(I27/100+I28/100+I29/100+I30/100)))-1)*100),2)</f>
        <v>15.27</v>
      </c>
      <c r="J31" s="563"/>
      <c r="K31" s="563"/>
      <c r="L31" s="564"/>
      <c r="M31" s="266"/>
      <c r="N31" s="266"/>
      <c r="O31" s="266"/>
      <c r="P31" s="565" t="s">
        <v>242</v>
      </c>
      <c r="Q31" s="566"/>
      <c r="R31" s="566"/>
      <c r="S31" s="566"/>
      <c r="T31" s="566"/>
      <c r="U31" s="566"/>
      <c r="V31" s="567"/>
      <c r="W31" s="266"/>
      <c r="X31" s="266"/>
      <c r="Y31" s="12"/>
      <c r="Z31" s="54"/>
      <c r="AB31" s="267"/>
      <c r="AC31" s="267"/>
      <c r="AD31" s="267"/>
      <c r="AE31" s="267"/>
      <c r="AF31" s="267"/>
      <c r="AG31" s="267"/>
      <c r="AH31" s="267"/>
      <c r="AI31" s="267"/>
      <c r="AJ31" s="267"/>
    </row>
    <row r="32" spans="1:47" ht="24.95" customHeight="1" thickBot="1" x14ac:dyDescent="0.3">
      <c r="A32" s="54"/>
      <c r="B32" s="274"/>
      <c r="C32" s="262"/>
      <c r="D32" s="263"/>
      <c r="E32" s="263"/>
      <c r="F32" s="263"/>
      <c r="G32" s="263"/>
      <c r="H32" s="263"/>
      <c r="I32" s="263"/>
      <c r="J32" s="263"/>
      <c r="K32" s="266"/>
      <c r="L32" s="266"/>
      <c r="M32" s="266"/>
      <c r="N32" s="266"/>
      <c r="O32" s="266"/>
      <c r="P32" s="258">
        <v>11.1</v>
      </c>
      <c r="Q32" s="259"/>
      <c r="R32" s="259"/>
      <c r="S32" s="259">
        <v>14.02</v>
      </c>
      <c r="T32" s="259"/>
      <c r="U32" s="259"/>
      <c r="V32" s="260">
        <v>16.8</v>
      </c>
      <c r="W32" s="266"/>
      <c r="X32" s="266"/>
      <c r="Y32" s="12"/>
      <c r="Z32" s="54"/>
      <c r="AB32" s="267"/>
      <c r="AC32" s="267"/>
      <c r="AD32" s="267"/>
      <c r="AE32" s="267"/>
      <c r="AF32" s="267"/>
      <c r="AG32" s="267"/>
      <c r="AH32" s="267"/>
      <c r="AI32" s="267"/>
      <c r="AJ32" s="267"/>
    </row>
    <row r="33" spans="1:36" ht="24.95" customHeight="1" x14ac:dyDescent="0.25">
      <c r="A33" s="54"/>
      <c r="B33" s="274"/>
      <c r="C33" s="262"/>
      <c r="D33" s="263"/>
      <c r="E33" s="263"/>
      <c r="F33" s="263"/>
      <c r="G33" s="263"/>
      <c r="H33" s="263"/>
      <c r="I33" s="263"/>
      <c r="J33" s="263"/>
      <c r="K33" s="266"/>
      <c r="L33" s="266"/>
      <c r="M33" s="266"/>
      <c r="N33" s="266"/>
      <c r="O33" s="266"/>
      <c r="P33" s="559"/>
      <c r="Q33" s="559"/>
      <c r="R33" s="559"/>
      <c r="S33" s="559"/>
      <c r="T33" s="559"/>
      <c r="U33" s="559"/>
      <c r="V33" s="559"/>
      <c r="W33" s="266"/>
      <c r="X33" s="266"/>
      <c r="Y33" s="12"/>
      <c r="Z33" s="54"/>
      <c r="AB33" s="267"/>
      <c r="AC33" s="267"/>
      <c r="AD33" s="267"/>
      <c r="AE33" s="267"/>
      <c r="AF33" s="267"/>
      <c r="AG33" s="267"/>
      <c r="AH33" s="267"/>
      <c r="AI33" s="267"/>
      <c r="AJ33" s="267"/>
    </row>
    <row r="34" spans="1:36" ht="24.95" customHeight="1" x14ac:dyDescent="0.25">
      <c r="B34" s="568" t="s">
        <v>85</v>
      </c>
      <c r="C34" s="568"/>
      <c r="D34" s="568"/>
      <c r="E34" s="568"/>
      <c r="F34" s="568"/>
      <c r="G34" s="568"/>
      <c r="H34" s="568"/>
      <c r="I34" s="568"/>
      <c r="J34" s="568"/>
      <c r="K34" s="568"/>
      <c r="L34" s="568"/>
      <c r="M34" s="568"/>
      <c r="N34" s="568"/>
      <c r="O34" s="568"/>
      <c r="P34" s="568"/>
      <c r="Q34" s="568"/>
      <c r="R34" s="568"/>
      <c r="S34" s="568"/>
      <c r="T34" s="568"/>
      <c r="U34" s="568"/>
      <c r="V34" s="568"/>
      <c r="W34" s="568"/>
      <c r="X34" s="568"/>
      <c r="Y34" s="568"/>
      <c r="AB34" s="236"/>
      <c r="AC34" s="236"/>
      <c r="AD34" s="268"/>
      <c r="AE34" s="269"/>
      <c r="AF34" s="236"/>
      <c r="AG34" s="236"/>
      <c r="AH34" s="236"/>
      <c r="AI34" s="236"/>
      <c r="AJ34" s="236"/>
    </row>
    <row r="35" spans="1:36" ht="24.95" customHeight="1" x14ac:dyDescent="0.25">
      <c r="B35" s="560"/>
      <c r="C35" s="560"/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0"/>
      <c r="W35" s="560"/>
      <c r="X35" s="560"/>
      <c r="Y35" s="560"/>
      <c r="AB35" s="236"/>
      <c r="AC35" s="236"/>
      <c r="AD35" s="236"/>
      <c r="AE35" s="236"/>
      <c r="AF35" s="236"/>
      <c r="AG35" s="236"/>
      <c r="AH35" s="236"/>
      <c r="AI35" s="236"/>
      <c r="AJ35" s="236"/>
    </row>
    <row r="36" spans="1:36" ht="24.95" customHeight="1" x14ac:dyDescent="0.25">
      <c r="B36" s="556" t="s">
        <v>86</v>
      </c>
      <c r="C36" s="556"/>
      <c r="D36" s="556"/>
      <c r="E36" s="556"/>
      <c r="F36" s="556"/>
      <c r="G36" s="556"/>
      <c r="H36" s="556"/>
      <c r="I36" s="556"/>
      <c r="J36" s="556"/>
      <c r="K36" s="556"/>
      <c r="L36" s="556"/>
      <c r="M36" s="556"/>
      <c r="N36" s="556"/>
      <c r="O36" s="556"/>
      <c r="P36" s="556"/>
      <c r="Q36" s="556"/>
      <c r="R36" s="556"/>
      <c r="S36" s="556"/>
      <c r="T36" s="556"/>
      <c r="U36" s="556"/>
      <c r="V36" s="556"/>
      <c r="W36" s="556"/>
      <c r="X36" s="556"/>
      <c r="Y36" s="556"/>
      <c r="AB36" s="236"/>
      <c r="AC36" s="236"/>
      <c r="AD36" s="268"/>
      <c r="AE36" s="236"/>
      <c r="AF36" s="236"/>
      <c r="AG36" s="236"/>
      <c r="AH36" s="236"/>
      <c r="AI36" s="236"/>
      <c r="AJ36" s="236"/>
    </row>
    <row r="37" spans="1:36" ht="24.95" customHeight="1" x14ac:dyDescent="0.25">
      <c r="B37" s="557"/>
      <c r="C37" s="557"/>
      <c r="D37" s="557"/>
      <c r="E37" s="557"/>
      <c r="F37" s="557"/>
      <c r="G37" s="557"/>
      <c r="H37" s="557"/>
      <c r="I37" s="557"/>
      <c r="J37" s="557"/>
      <c r="K37" s="557"/>
      <c r="L37" s="557"/>
      <c r="M37" s="557"/>
      <c r="N37" s="557"/>
      <c r="O37" s="557"/>
      <c r="P37" s="557"/>
      <c r="Q37" s="557"/>
      <c r="R37" s="557"/>
      <c r="S37" s="557"/>
      <c r="T37" s="557"/>
      <c r="U37" s="557"/>
      <c r="V37" s="557"/>
      <c r="W37" s="557"/>
      <c r="X37" s="557"/>
      <c r="Y37" s="557"/>
      <c r="AB37" s="236"/>
      <c r="AC37" s="236"/>
      <c r="AD37" s="236"/>
      <c r="AE37" s="236"/>
      <c r="AF37" s="236"/>
      <c r="AG37" s="236"/>
      <c r="AH37" s="236"/>
      <c r="AI37" s="236"/>
      <c r="AJ37" s="236"/>
    </row>
    <row r="38" spans="1:36" ht="24.95" customHeight="1" x14ac:dyDescent="0.25">
      <c r="B38" s="275"/>
      <c r="C38" s="275"/>
      <c r="D38" s="275"/>
      <c r="E38" s="275"/>
      <c r="F38" s="275"/>
      <c r="G38" s="275"/>
      <c r="H38" s="275"/>
      <c r="I38" s="275"/>
      <c r="J38" s="275"/>
      <c r="K38" s="275"/>
      <c r="L38" s="275"/>
      <c r="M38" s="275"/>
      <c r="N38" s="275"/>
      <c r="O38" s="275"/>
      <c r="P38" s="275"/>
      <c r="Q38" s="275"/>
      <c r="R38" s="275"/>
      <c r="S38" s="275"/>
      <c r="T38" s="275"/>
      <c r="U38" s="275"/>
      <c r="V38" s="275"/>
      <c r="W38" s="275"/>
      <c r="X38" s="275"/>
      <c r="Y38" s="275"/>
    </row>
    <row r="39" spans="1:36" ht="24.95" customHeight="1" x14ac:dyDescent="0.25">
      <c r="A39" s="54"/>
      <c r="B39" s="274" t="s">
        <v>88</v>
      </c>
      <c r="C39" s="270"/>
      <c r="D39" s="270"/>
      <c r="E39" s="270"/>
      <c r="F39" s="270"/>
      <c r="G39" s="270"/>
      <c r="H39" s="270"/>
      <c r="I39" s="270"/>
      <c r="J39" s="262"/>
      <c r="K39" s="262"/>
      <c r="L39" s="262"/>
      <c r="M39" s="271"/>
      <c r="N39" s="271"/>
      <c r="O39" s="271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54"/>
    </row>
    <row r="40" spans="1:36" ht="24.95" customHeight="1" x14ac:dyDescent="0.25">
      <c r="A40" s="54"/>
      <c r="B40" s="274" t="s">
        <v>89</v>
      </c>
      <c r="C40" s="262"/>
      <c r="D40" s="263"/>
      <c r="E40" s="263"/>
      <c r="F40" s="263"/>
      <c r="G40" s="263"/>
      <c r="H40" s="263"/>
      <c r="I40" s="263"/>
      <c r="J40" s="263"/>
      <c r="K40" s="266"/>
      <c r="L40" s="266"/>
      <c r="M40" s="266"/>
      <c r="N40" s="266"/>
      <c r="O40" s="266"/>
      <c r="P40" s="266"/>
      <c r="Q40" s="266"/>
      <c r="R40" s="266"/>
      <c r="S40" s="266"/>
      <c r="T40" s="266"/>
      <c r="U40" s="266"/>
      <c r="V40" s="266"/>
      <c r="W40" s="266"/>
      <c r="X40" s="266"/>
      <c r="Y40" s="12"/>
      <c r="Z40" s="54"/>
      <c r="AB40" s="267"/>
      <c r="AC40" s="267"/>
      <c r="AD40" s="267"/>
      <c r="AE40" s="267"/>
      <c r="AF40" s="267"/>
      <c r="AG40" s="267"/>
      <c r="AH40" s="267"/>
      <c r="AI40" s="267"/>
      <c r="AJ40" s="267"/>
    </row>
    <row r="41" spans="1:36" ht="24.95" customHeight="1" x14ac:dyDescent="0.25">
      <c r="A41" s="54"/>
      <c r="B41" s="274" t="s">
        <v>90</v>
      </c>
      <c r="C41" s="262"/>
      <c r="D41" s="263"/>
      <c r="E41" s="263"/>
      <c r="F41" s="263"/>
      <c r="G41" s="263"/>
      <c r="H41" s="263"/>
      <c r="I41" s="263"/>
      <c r="J41" s="263"/>
      <c r="K41" s="266"/>
      <c r="L41" s="266"/>
      <c r="M41" s="266"/>
      <c r="N41" s="266"/>
      <c r="O41" s="266"/>
      <c r="P41" s="266"/>
      <c r="Q41" s="266"/>
      <c r="R41" s="266"/>
      <c r="S41" s="266"/>
      <c r="T41" s="266"/>
      <c r="U41" s="266"/>
      <c r="V41" s="266"/>
      <c r="W41" s="266"/>
      <c r="X41" s="266"/>
      <c r="Y41" s="12"/>
      <c r="Z41" s="54"/>
      <c r="AB41" s="267"/>
      <c r="AC41" s="267"/>
      <c r="AD41" s="267"/>
      <c r="AE41" s="267"/>
      <c r="AF41" s="267"/>
      <c r="AG41" s="267"/>
      <c r="AH41" s="267"/>
      <c r="AI41" s="267"/>
      <c r="AJ41" s="267"/>
    </row>
    <row r="42" spans="1:36" ht="24.95" customHeight="1" x14ac:dyDescent="0.25">
      <c r="A42" s="54"/>
      <c r="B42" s="274" t="s">
        <v>91</v>
      </c>
      <c r="C42" s="270"/>
      <c r="D42" s="270"/>
      <c r="E42" s="270"/>
      <c r="F42" s="270"/>
      <c r="G42" s="270"/>
      <c r="H42" s="270"/>
      <c r="I42" s="270"/>
      <c r="J42" s="262"/>
      <c r="K42" s="262"/>
      <c r="L42" s="262"/>
      <c r="M42" s="271"/>
      <c r="N42" s="271"/>
      <c r="O42" s="271"/>
      <c r="P42" s="272"/>
      <c r="Q42" s="272"/>
      <c r="R42" s="272"/>
      <c r="S42" s="272"/>
      <c r="T42" s="272"/>
      <c r="U42" s="272"/>
      <c r="V42" s="272"/>
      <c r="W42" s="272"/>
      <c r="X42" s="272"/>
      <c r="Y42" s="272"/>
      <c r="Z42" s="54"/>
    </row>
    <row r="43" spans="1:36" ht="24.95" customHeight="1" x14ac:dyDescent="0.25">
      <c r="A43" s="54"/>
      <c r="B43" s="274" t="s">
        <v>92</v>
      </c>
      <c r="C43" s="262"/>
      <c r="D43" s="263"/>
      <c r="E43" s="263"/>
      <c r="F43" s="263"/>
      <c r="G43" s="263"/>
      <c r="H43" s="263"/>
      <c r="I43" s="263"/>
      <c r="J43" s="263"/>
      <c r="K43" s="266"/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12"/>
      <c r="Z43" s="54"/>
      <c r="AB43" s="267"/>
      <c r="AC43" s="267"/>
      <c r="AD43" s="267"/>
      <c r="AE43" s="267"/>
      <c r="AF43" s="267"/>
      <c r="AG43" s="267"/>
      <c r="AH43" s="267"/>
      <c r="AI43" s="267"/>
      <c r="AJ43" s="267"/>
    </row>
    <row r="44" spans="1:36" ht="24.95" customHeight="1" x14ac:dyDescent="0.25">
      <c r="A44" s="54"/>
      <c r="B44" s="274" t="s">
        <v>93</v>
      </c>
      <c r="C44" s="262"/>
      <c r="D44" s="263"/>
      <c r="E44" s="263"/>
      <c r="F44" s="263"/>
      <c r="G44" s="263"/>
      <c r="H44" s="263"/>
      <c r="I44" s="263"/>
      <c r="J44" s="263"/>
      <c r="K44" s="266"/>
      <c r="L44" s="266"/>
      <c r="M44" s="266"/>
      <c r="N44" s="266"/>
      <c r="O44" s="266"/>
      <c r="P44" s="266"/>
      <c r="Q44" s="266"/>
      <c r="R44" s="266"/>
      <c r="S44" s="266"/>
      <c r="T44" s="266"/>
      <c r="U44" s="266"/>
      <c r="V44" s="266"/>
      <c r="W44" s="266"/>
      <c r="X44" s="266"/>
      <c r="Y44" s="12"/>
      <c r="Z44" s="54"/>
      <c r="AB44" s="267"/>
      <c r="AC44" s="267"/>
      <c r="AD44" s="267"/>
      <c r="AE44" s="267"/>
      <c r="AF44" s="267"/>
      <c r="AG44" s="267"/>
      <c r="AH44" s="267"/>
      <c r="AI44" s="267"/>
      <c r="AJ44" s="267"/>
    </row>
    <row r="45" spans="1:36" ht="24.95" customHeight="1" x14ac:dyDescent="0.25">
      <c r="A45" s="54"/>
      <c r="B45" s="262"/>
      <c r="C45" s="262"/>
      <c r="D45" s="263"/>
      <c r="E45" s="263"/>
      <c r="F45" s="263"/>
      <c r="G45" s="263"/>
      <c r="H45" s="263"/>
      <c r="I45" s="263"/>
      <c r="J45" s="263"/>
      <c r="K45" s="266"/>
      <c r="L45" s="266"/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12"/>
      <c r="Z45" s="54"/>
      <c r="AB45" s="267"/>
      <c r="AC45" s="267"/>
      <c r="AD45" s="267"/>
      <c r="AE45" s="267"/>
      <c r="AF45" s="267"/>
      <c r="AG45" s="267"/>
      <c r="AH45" s="267"/>
      <c r="AI45" s="267"/>
      <c r="AJ45" s="267"/>
    </row>
    <row r="46" spans="1:36" s="54" customFormat="1" ht="24.95" customHeight="1" x14ac:dyDescent="0.25">
      <c r="B46" s="558" t="s">
        <v>42</v>
      </c>
      <c r="C46" s="558"/>
      <c r="D46" s="558"/>
      <c r="E46" s="558"/>
      <c r="F46" s="558"/>
      <c r="G46" s="558"/>
      <c r="H46" s="558"/>
      <c r="I46" s="558"/>
      <c r="J46" s="558"/>
      <c r="K46" s="558"/>
      <c r="L46" s="558"/>
      <c r="M46" s="558"/>
      <c r="N46" s="558"/>
      <c r="O46" s="558"/>
      <c r="P46" s="558"/>
      <c r="Q46" s="558"/>
      <c r="R46" s="558"/>
      <c r="S46" s="558"/>
      <c r="T46" s="558"/>
      <c r="U46" s="558"/>
      <c r="V46" s="558"/>
      <c r="W46" s="558"/>
      <c r="X46" s="558"/>
      <c r="Y46" s="558"/>
      <c r="Z46" s="277"/>
      <c r="AB46" s="273"/>
      <c r="AC46" s="273"/>
      <c r="AD46" s="273"/>
      <c r="AE46" s="273"/>
      <c r="AF46" s="273"/>
      <c r="AG46" s="273"/>
      <c r="AH46" s="273"/>
      <c r="AI46" s="273"/>
      <c r="AJ46" s="273"/>
    </row>
    <row r="47" spans="1:36" s="54" customFormat="1" ht="24.95" customHeight="1" x14ac:dyDescent="0.25">
      <c r="B47" s="557" t="str">
        <f>"Declaro para os devidos fins que, conforme legislação tributária do município de "&amp;G14&amp;", a base de cálculo do ISS para "&amp;G15&amp;", é de "&amp;(G16*100)&amp;"%, com a respectiva alíquota de "&amp;ROUND(K16*100,2)&amp;"% sobre o valor da obra."</f>
        <v>Declaro para os devidos fins que, conforme legislação tributária do município de TERESINA - PI, a base de cálculo do ISS para Construção de Edifícios e Reformas (Quadras, unidades habitacionais, escolas, restaurantes, etc), é de 60%, com a respectiva alíquota de 3% sobre o valor da obra.</v>
      </c>
      <c r="C47" s="557"/>
      <c r="D47" s="557"/>
      <c r="E47" s="557"/>
      <c r="F47" s="557"/>
      <c r="G47" s="557"/>
      <c r="H47" s="557"/>
      <c r="I47" s="557"/>
      <c r="J47" s="557"/>
      <c r="K47" s="557"/>
      <c r="L47" s="557"/>
      <c r="M47" s="557"/>
      <c r="N47" s="557"/>
      <c r="O47" s="557"/>
      <c r="P47" s="557"/>
      <c r="Q47" s="557"/>
      <c r="R47" s="557"/>
      <c r="S47" s="557"/>
      <c r="T47" s="557"/>
      <c r="U47" s="557"/>
      <c r="V47" s="557"/>
      <c r="W47" s="557"/>
      <c r="X47" s="557"/>
      <c r="Y47" s="557"/>
      <c r="Z47" s="277"/>
      <c r="AB47" s="273"/>
      <c r="AC47" s="273"/>
      <c r="AD47" s="273"/>
      <c r="AE47" s="273"/>
      <c r="AF47" s="273"/>
      <c r="AG47" s="273"/>
      <c r="AH47" s="273"/>
      <c r="AI47" s="273"/>
      <c r="AJ47" s="273"/>
    </row>
    <row r="48" spans="1:36" s="54" customFormat="1" ht="24.95" customHeight="1" x14ac:dyDescent="0.25">
      <c r="B48" s="557"/>
      <c r="C48" s="557"/>
      <c r="D48" s="557"/>
      <c r="E48" s="557"/>
      <c r="F48" s="557"/>
      <c r="G48" s="557"/>
      <c r="H48" s="557"/>
      <c r="I48" s="557"/>
      <c r="J48" s="557"/>
      <c r="K48" s="557"/>
      <c r="L48" s="557"/>
      <c r="M48" s="557"/>
      <c r="N48" s="557"/>
      <c r="O48" s="557"/>
      <c r="P48" s="557"/>
      <c r="Q48" s="557"/>
      <c r="R48" s="557"/>
      <c r="S48" s="557"/>
      <c r="T48" s="557"/>
      <c r="U48" s="557"/>
      <c r="V48" s="557"/>
      <c r="W48" s="557"/>
      <c r="X48" s="557"/>
      <c r="Y48" s="557"/>
      <c r="Z48" s="277"/>
      <c r="AB48" s="273"/>
      <c r="AC48" s="273"/>
      <c r="AD48" s="273"/>
      <c r="AE48" s="273"/>
      <c r="AF48" s="273"/>
      <c r="AG48" s="273"/>
      <c r="AH48" s="273"/>
      <c r="AI48" s="273"/>
      <c r="AJ48" s="273"/>
    </row>
    <row r="49" spans="2:36" s="54" customFormat="1" ht="24.95" customHeight="1" x14ac:dyDescent="0.25">
      <c r="B49" s="557"/>
      <c r="C49" s="557"/>
      <c r="D49" s="557"/>
      <c r="E49" s="557"/>
      <c r="F49" s="557"/>
      <c r="G49" s="557"/>
      <c r="H49" s="557"/>
      <c r="I49" s="557"/>
      <c r="J49" s="557"/>
      <c r="K49" s="557"/>
      <c r="L49" s="557"/>
      <c r="M49" s="557"/>
      <c r="N49" s="557"/>
      <c r="O49" s="557"/>
      <c r="P49" s="557"/>
      <c r="Q49" s="557"/>
      <c r="R49" s="557"/>
      <c r="S49" s="557"/>
      <c r="T49" s="557"/>
      <c r="U49" s="557"/>
      <c r="V49" s="557"/>
      <c r="W49" s="557"/>
      <c r="X49" s="557"/>
      <c r="Y49" s="557"/>
      <c r="Z49" s="277"/>
      <c r="AB49" s="273"/>
      <c r="AC49" s="273"/>
      <c r="AD49" s="273"/>
      <c r="AE49" s="273"/>
      <c r="AF49" s="273"/>
      <c r="AG49" s="273"/>
      <c r="AH49" s="273"/>
      <c r="AI49" s="273"/>
      <c r="AJ49" s="273"/>
    </row>
    <row r="50" spans="2:36" s="54" customFormat="1" ht="12.75" customHeight="1" x14ac:dyDescent="0.25">
      <c r="B50" s="272"/>
      <c r="C50" s="272"/>
      <c r="D50" s="272"/>
      <c r="E50" s="272"/>
      <c r="F50" s="272"/>
      <c r="G50" s="272"/>
      <c r="H50" s="272"/>
      <c r="I50" s="272"/>
      <c r="J50" s="272"/>
      <c r="K50" s="272"/>
      <c r="L50" s="272"/>
      <c r="M50" s="272"/>
      <c r="N50" s="272"/>
      <c r="O50" s="272"/>
      <c r="P50" s="272"/>
      <c r="Q50" s="272"/>
      <c r="R50" s="272"/>
      <c r="S50" s="272"/>
      <c r="T50" s="272"/>
      <c r="U50" s="272"/>
      <c r="V50" s="272"/>
      <c r="W50" s="272"/>
      <c r="X50" s="272"/>
      <c r="Y50" s="272"/>
      <c r="Z50" s="277"/>
      <c r="AB50" s="273"/>
      <c r="AC50" s="273"/>
      <c r="AD50" s="273"/>
      <c r="AE50" s="273"/>
      <c r="AF50" s="273"/>
      <c r="AG50" s="273"/>
      <c r="AH50" s="273"/>
      <c r="AI50" s="273"/>
      <c r="AJ50" s="273"/>
    </row>
    <row r="51" spans="2:36" s="54" customFormat="1" x14ac:dyDescent="0.25">
      <c r="B51" s="272"/>
      <c r="C51" s="272"/>
      <c r="D51" s="272"/>
      <c r="E51" s="272"/>
      <c r="F51" s="272"/>
      <c r="G51" s="272"/>
      <c r="H51" s="272"/>
      <c r="I51" s="272"/>
      <c r="J51" s="272"/>
      <c r="K51" s="272"/>
      <c r="L51" s="272"/>
      <c r="M51" s="272"/>
      <c r="N51" s="272"/>
      <c r="O51" s="272"/>
      <c r="P51" s="272"/>
      <c r="Q51" s="272"/>
      <c r="R51" s="272"/>
      <c r="S51" s="272"/>
      <c r="T51" s="272"/>
      <c r="U51" s="272"/>
      <c r="V51" s="272"/>
      <c r="W51" s="272"/>
      <c r="X51" s="272"/>
      <c r="Y51" s="272"/>
      <c r="Z51" s="277"/>
      <c r="AB51" s="273"/>
      <c r="AC51" s="273"/>
      <c r="AD51" s="273"/>
      <c r="AE51" s="273"/>
      <c r="AF51" s="273"/>
      <c r="AG51" s="273"/>
      <c r="AH51" s="273"/>
      <c r="AI51" s="273"/>
      <c r="AJ51" s="273"/>
    </row>
    <row r="52" spans="2:36" s="54" customFormat="1" x14ac:dyDescent="0.25">
      <c r="B52" s="272"/>
      <c r="C52" s="272"/>
      <c r="D52" s="272"/>
      <c r="E52" s="272"/>
      <c r="F52" s="272"/>
      <c r="G52" s="272"/>
      <c r="H52" s="272"/>
      <c r="I52" s="272"/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7"/>
      <c r="AB52" s="273"/>
      <c r="AC52" s="273"/>
      <c r="AD52" s="273"/>
      <c r="AE52" s="273"/>
      <c r="AF52" s="273"/>
      <c r="AG52" s="273"/>
      <c r="AH52" s="273"/>
      <c r="AI52" s="273"/>
      <c r="AJ52" s="273"/>
    </row>
    <row r="53" spans="2:36" s="54" customFormat="1" x14ac:dyDescent="0.25">
      <c r="B53" s="272"/>
      <c r="C53" s="272"/>
      <c r="D53" s="272"/>
      <c r="E53" s="272"/>
      <c r="F53" s="272"/>
      <c r="G53" s="272"/>
      <c r="H53" s="272"/>
      <c r="I53" s="272"/>
      <c r="J53" s="272"/>
      <c r="K53" s="272"/>
      <c r="L53" s="272"/>
      <c r="M53" s="272"/>
      <c r="N53" s="272"/>
      <c r="O53" s="272"/>
      <c r="P53" s="272"/>
      <c r="Q53" s="272"/>
      <c r="R53" s="272"/>
      <c r="S53" s="272"/>
      <c r="T53" s="272"/>
      <c r="U53" s="272"/>
      <c r="V53" s="272"/>
      <c r="W53" s="272"/>
      <c r="X53" s="272"/>
      <c r="Y53" s="272"/>
      <c r="Z53" s="277"/>
      <c r="AB53" s="273"/>
      <c r="AC53" s="273"/>
      <c r="AD53" s="273"/>
      <c r="AE53" s="273"/>
      <c r="AF53" s="273"/>
      <c r="AG53" s="273"/>
      <c r="AH53" s="273"/>
      <c r="AI53" s="273"/>
      <c r="AJ53" s="273"/>
    </row>
    <row r="54" spans="2:36" s="54" customFormat="1" x14ac:dyDescent="0.25">
      <c r="B54" s="272"/>
      <c r="C54" s="272"/>
      <c r="D54" s="272"/>
      <c r="E54" s="272"/>
      <c r="F54" s="272"/>
      <c r="G54" s="272"/>
      <c r="H54" s="272"/>
      <c r="I54" s="272"/>
      <c r="J54" s="272"/>
      <c r="K54" s="272"/>
      <c r="L54" s="272"/>
      <c r="M54" s="272"/>
      <c r="N54" s="272"/>
      <c r="O54" s="272"/>
      <c r="P54" s="272"/>
      <c r="Q54" s="272"/>
      <c r="R54" s="272"/>
      <c r="S54" s="272"/>
      <c r="T54" s="272"/>
      <c r="U54" s="272"/>
      <c r="V54" s="272"/>
      <c r="W54" s="272"/>
      <c r="X54" s="272"/>
      <c r="Y54" s="272"/>
      <c r="Z54" s="277"/>
      <c r="AB54" s="273"/>
      <c r="AC54" s="273"/>
      <c r="AD54" s="273"/>
      <c r="AE54" s="273"/>
      <c r="AF54" s="273"/>
      <c r="AG54" s="273"/>
      <c r="AH54" s="273"/>
      <c r="AI54" s="273"/>
      <c r="AJ54" s="273"/>
    </row>
    <row r="55" spans="2:36" s="54" customFormat="1" x14ac:dyDescent="0.25">
      <c r="B55" s="272"/>
      <c r="C55" s="272"/>
      <c r="D55" s="272"/>
      <c r="E55" s="272"/>
      <c r="F55" s="272"/>
      <c r="G55" s="272"/>
      <c r="H55" s="272"/>
      <c r="I55" s="272"/>
      <c r="J55" s="272"/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7"/>
      <c r="AB55" s="273"/>
      <c r="AC55" s="273"/>
      <c r="AD55" s="273"/>
      <c r="AE55" s="273"/>
      <c r="AF55" s="273"/>
      <c r="AG55" s="273"/>
      <c r="AH55" s="273"/>
      <c r="AI55" s="273"/>
      <c r="AJ55" s="273"/>
    </row>
    <row r="56" spans="2:36" s="54" customFormat="1" x14ac:dyDescent="0.25">
      <c r="B56" s="272"/>
      <c r="C56" s="272"/>
      <c r="D56" s="272"/>
      <c r="E56" s="272"/>
      <c r="F56" s="272"/>
      <c r="G56" s="272"/>
      <c r="H56" s="272"/>
      <c r="I56" s="272"/>
      <c r="J56" s="272"/>
      <c r="K56" s="272"/>
      <c r="L56" s="272"/>
      <c r="M56" s="272"/>
      <c r="N56" s="272"/>
      <c r="O56" s="272"/>
      <c r="P56" s="272"/>
      <c r="Q56" s="272"/>
      <c r="R56" s="272"/>
      <c r="S56" s="272"/>
      <c r="T56" s="272"/>
      <c r="U56" s="272"/>
      <c r="V56" s="272"/>
      <c r="W56" s="272"/>
      <c r="X56" s="272"/>
      <c r="Y56" s="272"/>
      <c r="Z56" s="277"/>
      <c r="AB56" s="273"/>
      <c r="AC56" s="273"/>
      <c r="AD56" s="273"/>
      <c r="AE56" s="273"/>
      <c r="AF56" s="273"/>
      <c r="AG56" s="273"/>
      <c r="AH56" s="273"/>
      <c r="AI56" s="273"/>
      <c r="AJ56" s="273"/>
    </row>
    <row r="57" spans="2:36" s="54" customFormat="1" x14ac:dyDescent="0.25">
      <c r="B57" s="272"/>
      <c r="C57" s="272"/>
      <c r="D57" s="272"/>
      <c r="E57" s="272"/>
      <c r="F57" s="272"/>
      <c r="G57" s="272"/>
      <c r="H57" s="272"/>
      <c r="I57" s="272"/>
      <c r="J57" s="272"/>
      <c r="K57" s="272"/>
      <c r="L57" s="272"/>
      <c r="M57" s="272"/>
      <c r="N57" s="272"/>
      <c r="O57" s="272"/>
      <c r="P57" s="272"/>
      <c r="Q57" s="272"/>
      <c r="R57" s="272"/>
      <c r="S57" s="272"/>
      <c r="T57" s="272"/>
      <c r="U57" s="272"/>
      <c r="V57" s="272"/>
      <c r="W57" s="272"/>
      <c r="X57" s="272"/>
      <c r="Y57" s="272"/>
      <c r="Z57" s="277"/>
      <c r="AB57" s="273"/>
      <c r="AC57" s="273"/>
      <c r="AD57" s="273"/>
      <c r="AE57" s="273"/>
      <c r="AF57" s="273"/>
      <c r="AG57" s="273"/>
      <c r="AH57" s="273"/>
      <c r="AI57" s="273"/>
      <c r="AJ57" s="273"/>
    </row>
    <row r="58" spans="2:36" s="54" customFormat="1" x14ac:dyDescent="0.25">
      <c r="B58" s="272"/>
      <c r="C58" s="272"/>
      <c r="D58" s="272"/>
      <c r="E58" s="272"/>
      <c r="F58" s="272"/>
      <c r="G58" s="272"/>
      <c r="H58" s="272"/>
      <c r="I58" s="272"/>
      <c r="J58" s="272"/>
      <c r="K58" s="272"/>
      <c r="L58" s="272"/>
      <c r="M58" s="272"/>
      <c r="N58" s="272"/>
      <c r="O58" s="272"/>
      <c r="P58" s="272"/>
      <c r="Q58" s="272"/>
      <c r="R58" s="272"/>
      <c r="S58" s="272"/>
      <c r="T58" s="272"/>
      <c r="U58" s="272"/>
      <c r="V58" s="272"/>
      <c r="W58" s="272"/>
      <c r="X58" s="272"/>
      <c r="Y58" s="272"/>
      <c r="Z58" s="277"/>
      <c r="AB58" s="273"/>
      <c r="AC58" s="273"/>
      <c r="AD58" s="273"/>
      <c r="AE58" s="273"/>
      <c r="AF58" s="273"/>
      <c r="AG58" s="273"/>
      <c r="AH58" s="273"/>
      <c r="AI58" s="273"/>
      <c r="AJ58" s="273"/>
    </row>
    <row r="59" spans="2:36" s="54" customFormat="1" x14ac:dyDescent="0.25">
      <c r="B59" s="272"/>
      <c r="C59" s="272"/>
      <c r="D59" s="272"/>
      <c r="E59" s="272"/>
      <c r="F59" s="272"/>
      <c r="G59" s="272"/>
      <c r="H59" s="272"/>
      <c r="I59" s="272"/>
      <c r="J59" s="272"/>
      <c r="K59" s="272"/>
      <c r="L59" s="272"/>
      <c r="M59" s="272"/>
      <c r="N59" s="272"/>
      <c r="O59" s="272"/>
      <c r="P59" s="272"/>
      <c r="Q59" s="272"/>
      <c r="R59" s="272"/>
      <c r="S59" s="272"/>
      <c r="T59" s="272"/>
      <c r="U59" s="272"/>
      <c r="V59" s="272"/>
      <c r="W59" s="272"/>
      <c r="X59" s="272"/>
      <c r="Y59" s="272"/>
      <c r="Z59" s="277"/>
      <c r="AB59" s="273"/>
      <c r="AC59" s="273"/>
      <c r="AD59" s="273"/>
      <c r="AE59" s="273"/>
      <c r="AF59" s="273"/>
      <c r="AG59" s="273"/>
      <c r="AH59" s="273"/>
      <c r="AI59" s="273"/>
      <c r="AJ59" s="273"/>
    </row>
    <row r="60" spans="2:36" s="54" customFormat="1" x14ac:dyDescent="0.25">
      <c r="B60" s="272"/>
      <c r="C60" s="272"/>
      <c r="D60" s="272"/>
      <c r="E60" s="272"/>
      <c r="F60" s="272"/>
      <c r="G60" s="272"/>
      <c r="H60" s="272"/>
      <c r="I60" s="272"/>
      <c r="J60" s="272"/>
      <c r="K60" s="272"/>
      <c r="L60" s="272"/>
      <c r="M60" s="272"/>
      <c r="N60" s="272"/>
      <c r="O60" s="272"/>
      <c r="P60" s="272"/>
      <c r="Q60" s="272"/>
      <c r="R60" s="272"/>
      <c r="S60" s="272"/>
      <c r="T60" s="272"/>
      <c r="U60" s="272"/>
      <c r="V60" s="272"/>
      <c r="W60" s="272"/>
      <c r="X60" s="272"/>
      <c r="Y60" s="272"/>
      <c r="Z60" s="277"/>
      <c r="AB60" s="273"/>
      <c r="AC60" s="273"/>
      <c r="AD60" s="273"/>
      <c r="AE60" s="273"/>
      <c r="AF60" s="273"/>
      <c r="AG60" s="273"/>
      <c r="AH60" s="273"/>
      <c r="AI60" s="273"/>
      <c r="AJ60" s="273"/>
    </row>
    <row r="61" spans="2:36" s="54" customFormat="1" x14ac:dyDescent="0.25">
      <c r="B61" s="272"/>
      <c r="C61" s="272"/>
      <c r="D61" s="272"/>
      <c r="E61" s="272"/>
      <c r="F61" s="272"/>
      <c r="G61" s="272"/>
      <c r="H61" s="272"/>
      <c r="I61" s="272"/>
      <c r="J61" s="272"/>
      <c r="K61" s="272"/>
      <c r="L61" s="272"/>
      <c r="M61" s="272"/>
      <c r="N61" s="272"/>
      <c r="O61" s="272"/>
      <c r="P61" s="272"/>
      <c r="Q61" s="272"/>
      <c r="R61" s="272"/>
      <c r="S61" s="272"/>
      <c r="T61" s="272"/>
      <c r="U61" s="272"/>
      <c r="V61" s="272"/>
      <c r="W61" s="272"/>
      <c r="X61" s="272"/>
      <c r="Y61" s="272"/>
      <c r="Z61" s="277"/>
      <c r="AB61" s="273"/>
      <c r="AC61" s="273"/>
      <c r="AD61" s="273"/>
      <c r="AE61" s="273"/>
      <c r="AF61" s="273"/>
      <c r="AG61" s="273"/>
      <c r="AH61" s="273"/>
      <c r="AI61" s="273"/>
      <c r="AJ61" s="273"/>
    </row>
    <row r="62" spans="2:36" s="54" customFormat="1" x14ac:dyDescent="0.25">
      <c r="B62" s="272"/>
      <c r="C62" s="272"/>
      <c r="D62" s="272"/>
      <c r="E62" s="272"/>
      <c r="F62" s="272"/>
      <c r="G62" s="272"/>
      <c r="H62" s="272"/>
      <c r="I62" s="272"/>
      <c r="J62" s="272"/>
      <c r="K62" s="272"/>
      <c r="L62" s="272"/>
      <c r="M62" s="272"/>
      <c r="N62" s="272"/>
      <c r="O62" s="272"/>
      <c r="P62" s="272"/>
      <c r="Q62" s="272"/>
      <c r="R62" s="272"/>
      <c r="S62" s="272"/>
      <c r="T62" s="272"/>
      <c r="U62" s="272"/>
      <c r="V62" s="272"/>
      <c r="W62" s="272"/>
      <c r="X62" s="272"/>
      <c r="Y62" s="272"/>
      <c r="Z62" s="277"/>
      <c r="AB62" s="273"/>
      <c r="AC62" s="273"/>
      <c r="AD62" s="273"/>
      <c r="AE62" s="273"/>
      <c r="AF62" s="273"/>
      <c r="AG62" s="273"/>
      <c r="AH62" s="273"/>
      <c r="AI62" s="273"/>
      <c r="AJ62" s="273"/>
    </row>
    <row r="63" spans="2:36" s="54" customFormat="1" x14ac:dyDescent="0.25">
      <c r="B63" s="272"/>
      <c r="C63" s="272"/>
      <c r="D63" s="272"/>
      <c r="E63" s="272"/>
      <c r="F63" s="272"/>
      <c r="G63" s="272"/>
      <c r="H63" s="272"/>
      <c r="I63" s="272"/>
      <c r="J63" s="272"/>
      <c r="K63" s="272"/>
      <c r="L63" s="272"/>
      <c r="M63" s="272"/>
      <c r="N63" s="272"/>
      <c r="O63" s="272"/>
      <c r="P63" s="272"/>
      <c r="Q63" s="272"/>
      <c r="R63" s="272"/>
      <c r="S63" s="272"/>
      <c r="T63" s="272"/>
      <c r="U63" s="272"/>
      <c r="V63" s="272"/>
      <c r="W63" s="272"/>
      <c r="X63" s="272"/>
      <c r="Y63" s="272"/>
      <c r="Z63" s="277"/>
      <c r="AB63" s="273"/>
      <c r="AC63" s="273"/>
      <c r="AD63" s="273"/>
      <c r="AE63" s="273"/>
      <c r="AF63" s="273"/>
      <c r="AG63" s="273"/>
      <c r="AH63" s="273"/>
      <c r="AI63" s="273"/>
      <c r="AJ63" s="273"/>
    </row>
    <row r="64" spans="2:36" s="54" customFormat="1" x14ac:dyDescent="0.25">
      <c r="B64" s="272"/>
      <c r="C64" s="272"/>
      <c r="D64" s="272"/>
      <c r="E64" s="272"/>
      <c r="F64" s="272"/>
      <c r="G64" s="272"/>
      <c r="H64" s="272"/>
      <c r="I64" s="272"/>
      <c r="J64" s="272"/>
      <c r="K64" s="272"/>
      <c r="L64" s="272"/>
      <c r="M64" s="272"/>
      <c r="N64" s="272"/>
      <c r="O64" s="272"/>
      <c r="P64" s="272"/>
      <c r="Q64" s="272"/>
      <c r="R64" s="272"/>
      <c r="S64" s="272"/>
      <c r="T64" s="272"/>
      <c r="U64" s="272"/>
      <c r="V64" s="272"/>
      <c r="W64" s="272"/>
      <c r="X64" s="272"/>
      <c r="Y64" s="272"/>
      <c r="Z64" s="277"/>
      <c r="AB64" s="273"/>
      <c r="AC64" s="273"/>
      <c r="AD64" s="273"/>
      <c r="AE64" s="273"/>
      <c r="AF64" s="273"/>
      <c r="AG64" s="273"/>
      <c r="AH64" s="273"/>
      <c r="AI64" s="273"/>
      <c r="AJ64" s="273"/>
    </row>
    <row r="65" spans="2:36" s="54" customFormat="1" x14ac:dyDescent="0.25">
      <c r="B65" s="272"/>
      <c r="C65" s="272"/>
      <c r="D65" s="272"/>
      <c r="E65" s="272"/>
      <c r="F65" s="272"/>
      <c r="G65" s="272"/>
      <c r="H65" s="272"/>
      <c r="I65" s="272"/>
      <c r="J65" s="272"/>
      <c r="K65" s="272"/>
      <c r="L65" s="272"/>
      <c r="M65" s="272"/>
      <c r="N65" s="272"/>
      <c r="O65" s="272"/>
      <c r="P65" s="272"/>
      <c r="Q65" s="272"/>
      <c r="R65" s="272"/>
      <c r="S65" s="272"/>
      <c r="T65" s="272"/>
      <c r="U65" s="272"/>
      <c r="V65" s="272"/>
      <c r="W65" s="272"/>
      <c r="X65" s="272"/>
      <c r="Y65" s="272"/>
      <c r="Z65" s="277"/>
      <c r="AB65" s="273"/>
      <c r="AC65" s="273"/>
      <c r="AD65" s="273"/>
      <c r="AE65" s="273"/>
      <c r="AF65" s="273"/>
      <c r="AG65" s="273"/>
      <c r="AH65" s="273"/>
      <c r="AI65" s="273"/>
      <c r="AJ65" s="273"/>
    </row>
    <row r="66" spans="2:36" s="54" customFormat="1" x14ac:dyDescent="0.25">
      <c r="B66" s="272"/>
      <c r="C66" s="272"/>
      <c r="D66" s="272"/>
      <c r="E66" s="272"/>
      <c r="F66" s="272"/>
      <c r="G66" s="272"/>
      <c r="H66" s="272"/>
      <c r="I66" s="272"/>
      <c r="J66" s="272"/>
      <c r="K66" s="272"/>
      <c r="L66" s="272"/>
      <c r="M66" s="272"/>
      <c r="N66" s="272"/>
      <c r="O66" s="272"/>
      <c r="P66" s="272"/>
      <c r="Q66" s="272"/>
      <c r="R66" s="272"/>
      <c r="S66" s="272"/>
      <c r="T66" s="272"/>
      <c r="U66" s="272"/>
      <c r="V66" s="272"/>
      <c r="W66" s="272"/>
      <c r="X66" s="272"/>
      <c r="Y66" s="272"/>
      <c r="Z66" s="277"/>
      <c r="AB66" s="273"/>
      <c r="AC66" s="273"/>
      <c r="AD66" s="273"/>
      <c r="AE66" s="273"/>
      <c r="AF66" s="273"/>
      <c r="AG66" s="273"/>
      <c r="AH66" s="273"/>
      <c r="AI66" s="273"/>
      <c r="AJ66" s="273"/>
    </row>
    <row r="67" spans="2:36" s="54" customFormat="1" x14ac:dyDescent="0.25">
      <c r="B67" s="272"/>
      <c r="C67" s="272"/>
      <c r="D67" s="272"/>
      <c r="E67" s="272"/>
      <c r="F67" s="272"/>
      <c r="G67" s="272"/>
      <c r="H67" s="272"/>
      <c r="I67" s="272"/>
      <c r="J67" s="272"/>
      <c r="K67" s="272"/>
      <c r="L67" s="272"/>
      <c r="M67" s="272"/>
      <c r="N67" s="272"/>
      <c r="O67" s="272"/>
      <c r="P67" s="272"/>
      <c r="Q67" s="272"/>
      <c r="R67" s="272"/>
      <c r="S67" s="272"/>
      <c r="T67" s="272"/>
      <c r="U67" s="272"/>
      <c r="V67" s="272"/>
      <c r="W67" s="272"/>
      <c r="X67" s="272"/>
      <c r="Y67" s="272"/>
      <c r="Z67" s="277"/>
      <c r="AB67" s="273"/>
      <c r="AC67" s="273"/>
      <c r="AD67" s="273"/>
      <c r="AE67" s="273"/>
      <c r="AF67" s="273"/>
      <c r="AG67" s="273"/>
      <c r="AH67" s="273"/>
      <c r="AI67" s="273"/>
      <c r="AJ67" s="273"/>
    </row>
    <row r="68" spans="2:36" s="54" customFormat="1" x14ac:dyDescent="0.25">
      <c r="B68" s="272"/>
      <c r="C68" s="272"/>
      <c r="D68" s="272"/>
      <c r="E68" s="272"/>
      <c r="F68" s="272"/>
      <c r="G68" s="272"/>
      <c r="H68" s="272"/>
      <c r="I68" s="272"/>
      <c r="J68" s="272"/>
      <c r="K68" s="272"/>
      <c r="L68" s="272"/>
      <c r="M68" s="272"/>
      <c r="N68" s="272"/>
      <c r="O68" s="272"/>
      <c r="P68" s="272"/>
      <c r="Q68" s="272"/>
      <c r="R68" s="272"/>
      <c r="S68" s="272"/>
      <c r="T68" s="272"/>
      <c r="U68" s="272"/>
      <c r="V68" s="272"/>
      <c r="W68" s="272"/>
      <c r="X68" s="272"/>
      <c r="Y68" s="272"/>
      <c r="Z68" s="277"/>
      <c r="AB68" s="273"/>
      <c r="AC68" s="273"/>
      <c r="AD68" s="273"/>
      <c r="AE68" s="273"/>
      <c r="AF68" s="273"/>
      <c r="AG68" s="273"/>
      <c r="AH68" s="273"/>
      <c r="AI68" s="273"/>
      <c r="AJ68" s="273"/>
    </row>
    <row r="69" spans="2:36" s="54" customFormat="1" x14ac:dyDescent="0.25">
      <c r="Z69" s="277"/>
      <c r="AB69" s="273"/>
      <c r="AC69" s="273"/>
      <c r="AD69" s="273"/>
      <c r="AE69" s="273"/>
      <c r="AF69" s="273"/>
      <c r="AG69" s="273"/>
      <c r="AH69" s="273"/>
      <c r="AI69" s="273"/>
      <c r="AJ69" s="273"/>
    </row>
    <row r="70" spans="2:36" s="54" customFormat="1" x14ac:dyDescent="0.25">
      <c r="Z70" s="277"/>
      <c r="AB70" s="273"/>
      <c r="AC70" s="273"/>
      <c r="AD70" s="273"/>
      <c r="AE70" s="273"/>
      <c r="AF70" s="273"/>
      <c r="AG70" s="273"/>
      <c r="AH70" s="273"/>
      <c r="AI70" s="273"/>
      <c r="AJ70" s="273"/>
    </row>
    <row r="71" spans="2:36" s="54" customFormat="1" x14ac:dyDescent="0.25">
      <c r="Z71" s="277"/>
      <c r="AB71" s="273"/>
      <c r="AC71" s="273"/>
      <c r="AD71" s="273"/>
      <c r="AE71" s="273"/>
      <c r="AF71" s="273"/>
      <c r="AG71" s="273"/>
      <c r="AH71" s="273"/>
      <c r="AI71" s="273"/>
      <c r="AJ71" s="273"/>
    </row>
    <row r="72" spans="2:36" s="54" customFormat="1" x14ac:dyDescent="0.25">
      <c r="Z72" s="277"/>
      <c r="AB72" s="273"/>
      <c r="AC72" s="273"/>
      <c r="AD72" s="273"/>
      <c r="AE72" s="273"/>
      <c r="AF72" s="273"/>
      <c r="AG72" s="273"/>
      <c r="AH72" s="273"/>
      <c r="AI72" s="273"/>
      <c r="AJ72" s="273"/>
    </row>
    <row r="73" spans="2:36" s="54" customFormat="1" x14ac:dyDescent="0.25">
      <c r="Z73" s="277"/>
      <c r="AB73" s="273"/>
      <c r="AC73" s="273"/>
      <c r="AD73" s="273"/>
      <c r="AE73" s="273"/>
      <c r="AF73" s="273"/>
      <c r="AG73" s="273"/>
      <c r="AH73" s="273"/>
      <c r="AI73" s="273"/>
      <c r="AJ73" s="273"/>
    </row>
    <row r="74" spans="2:36" s="54" customFormat="1" x14ac:dyDescent="0.25">
      <c r="Z74" s="277"/>
      <c r="AB74" s="273"/>
      <c r="AC74" s="273"/>
      <c r="AD74" s="273"/>
      <c r="AE74" s="273"/>
      <c r="AF74" s="273"/>
      <c r="AG74" s="273"/>
      <c r="AH74" s="273"/>
      <c r="AI74" s="273"/>
      <c r="AJ74" s="273"/>
    </row>
  </sheetData>
  <mergeCells count="31">
    <mergeCell ref="I22:L22"/>
    <mergeCell ref="B1:Y6"/>
    <mergeCell ref="B13:F13"/>
    <mergeCell ref="G13:Y13"/>
    <mergeCell ref="B14:F14"/>
    <mergeCell ref="G14:Y14"/>
    <mergeCell ref="B15:F15"/>
    <mergeCell ref="G15:Y15"/>
    <mergeCell ref="B16:F16"/>
    <mergeCell ref="G16:I16"/>
    <mergeCell ref="E20:H21"/>
    <mergeCell ref="I20:L21"/>
    <mergeCell ref="P20:V20"/>
    <mergeCell ref="D11:S11"/>
    <mergeCell ref="B34:Y34"/>
    <mergeCell ref="I23:L23"/>
    <mergeCell ref="I24:L24"/>
    <mergeCell ref="I25:L25"/>
    <mergeCell ref="I26:L26"/>
    <mergeCell ref="I27:L27"/>
    <mergeCell ref="I28:L28"/>
    <mergeCell ref="I29:L29"/>
    <mergeCell ref="I30:L30"/>
    <mergeCell ref="I31:L31"/>
    <mergeCell ref="P31:V31"/>
    <mergeCell ref="P33:V33"/>
    <mergeCell ref="B35:Y35"/>
    <mergeCell ref="B36:Y36"/>
    <mergeCell ref="B37:Y37"/>
    <mergeCell ref="B46:Y46"/>
    <mergeCell ref="B47:Y49"/>
  </mergeCells>
  <conditionalFormatting sqref="G14:Y15">
    <cfRule type="cellIs" dxfId="5" priority="3" stopIfTrue="1" operator="equal">
      <formula>0</formula>
    </cfRule>
  </conditionalFormatting>
  <conditionalFormatting sqref="I22:I28">
    <cfRule type="cellIs" dxfId="4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r:id="rId1"/>
  <headerFooter>
    <oddFooter>&amp;L&amp;"Arial Narrow,Normal"&amp;10&amp;A
&amp;F&amp;R&amp;"Arial Narrow,Normal"&amp;10Página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H102"/>
  <sheetViews>
    <sheetView showGridLines="0" tabSelected="1" view="pageBreakPreview" topLeftCell="A40" zoomScale="85" zoomScaleNormal="100" zoomScaleSheetLayoutView="85" workbookViewId="0">
      <selection activeCell="C40" sqref="C40"/>
    </sheetView>
  </sheetViews>
  <sheetFormatPr defaultColWidth="9.140625" defaultRowHeight="12.75" x14ac:dyDescent="0.25"/>
  <cols>
    <col min="1" max="1" width="1.85546875" style="101" customWidth="1"/>
    <col min="2" max="2" width="9" style="101" customWidth="1"/>
    <col min="3" max="3" width="91.85546875" style="101" customWidth="1"/>
    <col min="4" max="4" width="11.85546875" style="101" customWidth="1"/>
    <col min="5" max="5" width="14.140625" style="101" customWidth="1"/>
    <col min="6" max="7" width="11.85546875" style="304" customWidth="1"/>
    <col min="8" max="8" width="1.85546875" style="101" customWidth="1"/>
    <col min="9" max="16384" width="9.140625" style="101"/>
  </cols>
  <sheetData>
    <row r="1" spans="2:8" s="58" customFormat="1" ht="9.9499999999999993" customHeight="1" x14ac:dyDescent="0.25">
      <c r="B1" s="590" t="s">
        <v>257</v>
      </c>
      <c r="C1" s="590"/>
      <c r="D1" s="590"/>
      <c r="E1" s="590"/>
      <c r="F1" s="590"/>
      <c r="G1" s="590"/>
      <c r="H1" s="288"/>
    </row>
    <row r="2" spans="2:8" s="58" customFormat="1" ht="9.9499999999999993" customHeight="1" x14ac:dyDescent="0.25">
      <c r="B2" s="590"/>
      <c r="C2" s="590"/>
      <c r="D2" s="590"/>
      <c r="E2" s="590"/>
      <c r="F2" s="590"/>
      <c r="G2" s="590"/>
      <c r="H2" s="288"/>
    </row>
    <row r="3" spans="2:8" s="58" customFormat="1" ht="9.9499999999999993" customHeight="1" x14ac:dyDescent="0.25">
      <c r="B3" s="590"/>
      <c r="C3" s="590"/>
      <c r="D3" s="590"/>
      <c r="E3" s="590"/>
      <c r="F3" s="590"/>
      <c r="G3" s="590"/>
      <c r="H3" s="288"/>
    </row>
    <row r="4" spans="2:8" s="58" customFormat="1" ht="9.9499999999999993" customHeight="1" x14ac:dyDescent="0.25">
      <c r="B4" s="590"/>
      <c r="C4" s="590"/>
      <c r="D4" s="590"/>
      <c r="E4" s="590"/>
      <c r="F4" s="590"/>
      <c r="G4" s="590"/>
      <c r="H4" s="288"/>
    </row>
    <row r="5" spans="2:8" s="58" customFormat="1" ht="9.9499999999999993" customHeight="1" x14ac:dyDescent="0.25">
      <c r="B5" s="590"/>
      <c r="C5" s="590"/>
      <c r="D5" s="590"/>
      <c r="E5" s="590"/>
      <c r="F5" s="590"/>
      <c r="G5" s="590"/>
      <c r="H5" s="288"/>
    </row>
    <row r="6" spans="2:8" s="58" customFormat="1" ht="9.9499999999999993" customHeight="1" x14ac:dyDescent="0.25">
      <c r="B6" s="590"/>
      <c r="C6" s="590"/>
      <c r="D6" s="590"/>
      <c r="E6" s="590"/>
      <c r="F6" s="590"/>
      <c r="G6" s="590"/>
      <c r="H6" s="288"/>
    </row>
    <row r="7" spans="2:8" s="58" customFormat="1" ht="15" customHeight="1" x14ac:dyDescent="0.25">
      <c r="D7" s="9"/>
      <c r="E7" s="9"/>
      <c r="F7" s="10" t="s">
        <v>51</v>
      </c>
      <c r="G7" s="11" t="str">
        <f>+'CURVA ABC - SERVIÇOS'!G8</f>
        <v>22/11/2021</v>
      </c>
    </row>
    <row r="8" spans="2:8" s="12" customFormat="1" ht="15" customHeight="1" x14ac:dyDescent="0.25">
      <c r="B8" s="8" t="s">
        <v>50</v>
      </c>
      <c r="C8" s="13" t="str">
        <f>'DADOS DA OBRA'!$A$13</f>
        <v>TRIBUNAL REGIONAL ELEITORAL - PIAUÍ</v>
      </c>
      <c r="F8" s="10" t="s">
        <v>52</v>
      </c>
      <c r="G8" s="11">
        <f>+'CURVA ABC - SERVIÇOS'!G9</f>
        <v>44733</v>
      </c>
    </row>
    <row r="9" spans="2:8" s="12" customFormat="1" ht="15" customHeight="1" x14ac:dyDescent="0.25">
      <c r="B9" s="8" t="s">
        <v>69</v>
      </c>
      <c r="C9" s="13" t="str">
        <f>'DADOS DA OBRA'!$A$16</f>
        <v>MODERNIZAÇÃO DE SUBESTAÇÃO ABRIGADA PARA OS PRÉDIOS SEDE E ANEXO</v>
      </c>
      <c r="F9" s="10" t="s">
        <v>71</v>
      </c>
      <c r="G9" s="52">
        <f>+'CURVA ABC - SERVIÇOS'!J8</f>
        <v>1.1186</v>
      </c>
    </row>
    <row r="10" spans="2:8" s="12" customFormat="1" ht="15" customHeight="1" x14ac:dyDescent="0.25">
      <c r="B10" s="8" t="s">
        <v>53</v>
      </c>
      <c r="C10" s="9" t="str">
        <f>+""&amp;'DADOS DA OBRA'!$A$19&amp;", "&amp;'DADOS DA OBRA'!$I$22&amp;", "&amp;'DADOS DA OBRA'!$O$22</f>
        <v>PRAÇA EDGAR NOGUEIRA, TERESINA, PI</v>
      </c>
      <c r="F10" s="10" t="s">
        <v>72</v>
      </c>
      <c r="G10" s="52">
        <f>+'CURVA ABC - SERVIÇOS'!J9</f>
        <v>0.70630000000000004</v>
      </c>
    </row>
    <row r="11" spans="2:8" s="12" customFormat="1" ht="15" customHeight="1" x14ac:dyDescent="0.25">
      <c r="B11" s="8" t="s">
        <v>70</v>
      </c>
      <c r="C11" s="13" t="str">
        <f>+'DADOS DA OBRA'!$A$31</f>
        <v>SINAPI - 04/2022 - PIAUÍ 	                                               SBC - 05/2022 - TSA - Teresina - PI
ORSE - 03/2022 - SERGIPE	                                              SETOP - 03/2022 - Minas Gerais - Central
SUDECAP - 02/2022 - MINAS GERAIS	                               CPOS - 02/2022 - São Paulo
AGESUL - 01/2022 - MATO GROSSO DO SUL	                AGETOP CIVIL - 04/2022 - Goiás
EMOP - 04/2022 - RIO DE JANEIRO</v>
      </c>
      <c r="D11" s="10" t="s">
        <v>258</v>
      </c>
      <c r="E11" s="52">
        <f>+'CURVA ABC - SERVIÇOS'!J10</f>
        <v>0.21960000000000002</v>
      </c>
      <c r="F11" s="10" t="s">
        <v>324</v>
      </c>
      <c r="G11" s="52">
        <f>+'CURVA ABC - SERVIÇOS'!J11</f>
        <v>0.1527</v>
      </c>
    </row>
    <row r="12" spans="2:8" s="289" customFormat="1" ht="6.95" customHeight="1" thickBot="1" x14ac:dyDescent="0.3">
      <c r="G12" s="73"/>
      <c r="H12" s="74"/>
    </row>
    <row r="13" spans="2:8" ht="24.95" customHeight="1" x14ac:dyDescent="0.25">
      <c r="B13" s="591" t="s">
        <v>45</v>
      </c>
      <c r="C13" s="592" t="s">
        <v>216</v>
      </c>
      <c r="D13" s="594" t="s">
        <v>259</v>
      </c>
      <c r="E13" s="594"/>
      <c r="F13" s="595" t="s">
        <v>260</v>
      </c>
      <c r="G13" s="596"/>
    </row>
    <row r="14" spans="2:8" ht="24.95" customHeight="1" thickBot="1" x14ac:dyDescent="0.3">
      <c r="B14" s="588"/>
      <c r="C14" s="593"/>
      <c r="D14" s="290" t="s">
        <v>261</v>
      </c>
      <c r="E14" s="290" t="s">
        <v>262</v>
      </c>
      <c r="F14" s="290" t="s">
        <v>261</v>
      </c>
      <c r="G14" s="291" t="s">
        <v>262</v>
      </c>
    </row>
    <row r="15" spans="2:8" ht="24.95" customHeight="1" x14ac:dyDescent="0.25">
      <c r="B15" s="597" t="s">
        <v>263</v>
      </c>
      <c r="C15" s="598"/>
      <c r="D15" s="598"/>
      <c r="E15" s="598"/>
      <c r="F15" s="598"/>
      <c r="G15" s="599"/>
    </row>
    <row r="16" spans="2:8" ht="24.95" customHeight="1" x14ac:dyDescent="0.25">
      <c r="B16" s="292" t="s">
        <v>264</v>
      </c>
      <c r="C16" s="293" t="s">
        <v>265</v>
      </c>
      <c r="D16" s="294">
        <v>0</v>
      </c>
      <c r="E16" s="294">
        <v>0</v>
      </c>
      <c r="F16" s="294">
        <v>0.2</v>
      </c>
      <c r="G16" s="295">
        <v>0.2</v>
      </c>
    </row>
    <row r="17" spans="2:7" ht="24.95" customHeight="1" x14ac:dyDescent="0.25">
      <c r="B17" s="292" t="s">
        <v>266</v>
      </c>
      <c r="C17" s="293" t="s">
        <v>267</v>
      </c>
      <c r="D17" s="294">
        <v>1.4999999999999999E-2</v>
      </c>
      <c r="E17" s="294">
        <v>1.4999999999999999E-2</v>
      </c>
      <c r="F17" s="294">
        <v>1.4999999999999999E-2</v>
      </c>
      <c r="G17" s="295">
        <v>1.4999999999999999E-2</v>
      </c>
    </row>
    <row r="18" spans="2:7" ht="24.95" customHeight="1" x14ac:dyDescent="0.25">
      <c r="B18" s="292" t="s">
        <v>268</v>
      </c>
      <c r="C18" s="293" t="s">
        <v>269</v>
      </c>
      <c r="D18" s="294">
        <v>0.01</v>
      </c>
      <c r="E18" s="294">
        <v>0.01</v>
      </c>
      <c r="F18" s="294">
        <v>0.01</v>
      </c>
      <c r="G18" s="295">
        <v>0.01</v>
      </c>
    </row>
    <row r="19" spans="2:7" ht="24.95" customHeight="1" x14ac:dyDescent="0.25">
      <c r="B19" s="292" t="s">
        <v>270</v>
      </c>
      <c r="C19" s="293" t="s">
        <v>271</v>
      </c>
      <c r="D19" s="294">
        <v>2E-3</v>
      </c>
      <c r="E19" s="294">
        <v>2E-3</v>
      </c>
      <c r="F19" s="294">
        <v>2E-3</v>
      </c>
      <c r="G19" s="295">
        <v>2E-3</v>
      </c>
    </row>
    <row r="20" spans="2:7" ht="24.95" customHeight="1" x14ac:dyDescent="0.25">
      <c r="B20" s="292" t="s">
        <v>272</v>
      </c>
      <c r="C20" s="293" t="s">
        <v>273</v>
      </c>
      <c r="D20" s="294">
        <v>6.0000000000000001E-3</v>
      </c>
      <c r="E20" s="294">
        <v>6.0000000000000001E-3</v>
      </c>
      <c r="F20" s="294">
        <v>6.0000000000000001E-3</v>
      </c>
      <c r="G20" s="295">
        <v>6.0000000000000001E-3</v>
      </c>
    </row>
    <row r="21" spans="2:7" ht="24.95" customHeight="1" x14ac:dyDescent="0.25">
      <c r="B21" s="292" t="s">
        <v>274</v>
      </c>
      <c r="C21" s="293" t="s">
        <v>275</v>
      </c>
      <c r="D21" s="294">
        <v>2.5000000000000001E-2</v>
      </c>
      <c r="E21" s="294">
        <v>2.5000000000000001E-2</v>
      </c>
      <c r="F21" s="294">
        <v>2.5000000000000001E-2</v>
      </c>
      <c r="G21" s="295">
        <v>2.5000000000000001E-2</v>
      </c>
    </row>
    <row r="22" spans="2:7" ht="24.95" customHeight="1" x14ac:dyDescent="0.25">
      <c r="B22" s="292" t="s">
        <v>276</v>
      </c>
      <c r="C22" s="293" t="s">
        <v>277</v>
      </c>
      <c r="D22" s="294">
        <v>0.03</v>
      </c>
      <c r="E22" s="294">
        <v>0.03</v>
      </c>
      <c r="F22" s="294">
        <v>0.03</v>
      </c>
      <c r="G22" s="295">
        <v>0.03</v>
      </c>
    </row>
    <row r="23" spans="2:7" ht="24.95" customHeight="1" x14ac:dyDescent="0.25">
      <c r="B23" s="292" t="s">
        <v>278</v>
      </c>
      <c r="C23" s="293" t="s">
        <v>279</v>
      </c>
      <c r="D23" s="294">
        <v>0.08</v>
      </c>
      <c r="E23" s="294">
        <v>0.08</v>
      </c>
      <c r="F23" s="294">
        <v>0.08</v>
      </c>
      <c r="G23" s="295">
        <v>0.08</v>
      </c>
    </row>
    <row r="24" spans="2:7" ht="24.95" customHeight="1" x14ac:dyDescent="0.25">
      <c r="B24" s="292" t="s">
        <v>280</v>
      </c>
      <c r="C24" s="293" t="s">
        <v>281</v>
      </c>
      <c r="D24" s="294">
        <v>0</v>
      </c>
      <c r="E24" s="294">
        <v>0</v>
      </c>
      <c r="F24" s="294">
        <v>0</v>
      </c>
      <c r="G24" s="295">
        <v>0</v>
      </c>
    </row>
    <row r="25" spans="2:7" ht="24.95" customHeight="1" x14ac:dyDescent="0.25">
      <c r="B25" s="296" t="s">
        <v>235</v>
      </c>
      <c r="C25" s="297" t="s">
        <v>4</v>
      </c>
      <c r="D25" s="298">
        <f>SUM(D16:D24)</f>
        <v>0.16799999999999998</v>
      </c>
      <c r="E25" s="298">
        <f t="shared" ref="E25:G25" si="0">SUM(E16:E24)</f>
        <v>0.16799999999999998</v>
      </c>
      <c r="F25" s="298">
        <f t="shared" si="0"/>
        <v>0.36800000000000005</v>
      </c>
      <c r="G25" s="299">
        <f t="shared" si="0"/>
        <v>0.36800000000000005</v>
      </c>
    </row>
    <row r="26" spans="2:7" ht="24.95" customHeight="1" x14ac:dyDescent="0.25">
      <c r="B26" s="585" t="s">
        <v>282</v>
      </c>
      <c r="C26" s="586"/>
      <c r="D26" s="586"/>
      <c r="E26" s="586"/>
      <c r="F26" s="586"/>
      <c r="G26" s="587"/>
    </row>
    <row r="27" spans="2:7" ht="24.95" customHeight="1" x14ac:dyDescent="0.25">
      <c r="B27" s="292" t="s">
        <v>283</v>
      </c>
      <c r="C27" s="293" t="s">
        <v>284</v>
      </c>
      <c r="D27" s="294">
        <v>0.17810000000000001</v>
      </c>
      <c r="E27" s="300" t="s">
        <v>285</v>
      </c>
      <c r="F27" s="294">
        <v>0.17810000000000001</v>
      </c>
      <c r="G27" s="300" t="s">
        <v>285</v>
      </c>
    </row>
    <row r="28" spans="2:7" ht="24.95" customHeight="1" x14ac:dyDescent="0.25">
      <c r="B28" s="292" t="s">
        <v>286</v>
      </c>
      <c r="C28" s="293" t="s">
        <v>287</v>
      </c>
      <c r="D28" s="294">
        <v>3.95E-2</v>
      </c>
      <c r="E28" s="300" t="s">
        <v>285</v>
      </c>
      <c r="F28" s="294">
        <v>3.95E-2</v>
      </c>
      <c r="G28" s="300" t="s">
        <v>285</v>
      </c>
    </row>
    <row r="29" spans="2:7" ht="24.95" customHeight="1" x14ac:dyDescent="0.25">
      <c r="B29" s="292" t="s">
        <v>288</v>
      </c>
      <c r="C29" s="293" t="s">
        <v>289</v>
      </c>
      <c r="D29" s="294">
        <v>8.5000000000000006E-3</v>
      </c>
      <c r="E29" s="294">
        <v>6.6E-3</v>
      </c>
      <c r="F29" s="294">
        <v>8.5000000000000006E-3</v>
      </c>
      <c r="G29" s="294">
        <v>6.6E-3</v>
      </c>
    </row>
    <row r="30" spans="2:7" ht="24.95" customHeight="1" x14ac:dyDescent="0.25">
      <c r="B30" s="292" t="s">
        <v>290</v>
      </c>
      <c r="C30" s="293" t="s">
        <v>291</v>
      </c>
      <c r="D30" s="294">
        <v>0.1077</v>
      </c>
      <c r="E30" s="294">
        <v>8.3299999999999999E-2</v>
      </c>
      <c r="F30" s="294">
        <v>0.1077</v>
      </c>
      <c r="G30" s="294">
        <v>8.3299999999999999E-2</v>
      </c>
    </row>
    <row r="31" spans="2:7" ht="24.95" customHeight="1" x14ac:dyDescent="0.25">
      <c r="B31" s="292" t="s">
        <v>292</v>
      </c>
      <c r="C31" s="293" t="s">
        <v>293</v>
      </c>
      <c r="D31" s="294">
        <v>6.9999999999999999E-4</v>
      </c>
      <c r="E31" s="294">
        <v>5.9999999999999995E-4</v>
      </c>
      <c r="F31" s="294">
        <v>6.9999999999999999E-4</v>
      </c>
      <c r="G31" s="294">
        <v>5.9999999999999995E-4</v>
      </c>
    </row>
    <row r="32" spans="2:7" ht="24.95" customHeight="1" x14ac:dyDescent="0.25">
      <c r="B32" s="292" t="s">
        <v>294</v>
      </c>
      <c r="C32" s="293" t="s">
        <v>295</v>
      </c>
      <c r="D32" s="294">
        <v>7.1999999999999998E-3</v>
      </c>
      <c r="E32" s="294">
        <v>5.5999999999999999E-3</v>
      </c>
      <c r="F32" s="294">
        <v>7.1999999999999998E-3</v>
      </c>
      <c r="G32" s="294">
        <v>5.5999999999999999E-3</v>
      </c>
    </row>
    <row r="33" spans="2:7" ht="24.95" customHeight="1" x14ac:dyDescent="0.25">
      <c r="B33" s="292" t="s">
        <v>296</v>
      </c>
      <c r="C33" s="293" t="s">
        <v>297</v>
      </c>
      <c r="D33" s="294">
        <v>1.1599999999999999E-2</v>
      </c>
      <c r="E33" s="300" t="s">
        <v>285</v>
      </c>
      <c r="F33" s="294">
        <v>1.1599999999999999E-2</v>
      </c>
      <c r="G33" s="300" t="s">
        <v>285</v>
      </c>
    </row>
    <row r="34" spans="2:7" ht="24.95" customHeight="1" x14ac:dyDescent="0.25">
      <c r="B34" s="292" t="s">
        <v>298</v>
      </c>
      <c r="C34" s="293" t="s">
        <v>299</v>
      </c>
      <c r="D34" s="294">
        <v>1E-3</v>
      </c>
      <c r="E34" s="294">
        <v>8.0000000000000004E-4</v>
      </c>
      <c r="F34" s="294">
        <v>1E-3</v>
      </c>
      <c r="G34" s="294">
        <v>8.0000000000000004E-4</v>
      </c>
    </row>
    <row r="35" spans="2:7" ht="24.95" customHeight="1" x14ac:dyDescent="0.25">
      <c r="B35" s="292" t="s">
        <v>300</v>
      </c>
      <c r="C35" s="293" t="s">
        <v>301</v>
      </c>
      <c r="D35" s="294">
        <v>8.5699999999999998E-2</v>
      </c>
      <c r="E35" s="294">
        <v>6.6299999999999998E-2</v>
      </c>
      <c r="F35" s="294">
        <v>8.5699999999999998E-2</v>
      </c>
      <c r="G35" s="294">
        <v>6.6299999999999998E-2</v>
      </c>
    </row>
    <row r="36" spans="2:7" ht="24.95" customHeight="1" x14ac:dyDescent="0.25">
      <c r="B36" s="292" t="s">
        <v>302</v>
      </c>
      <c r="C36" s="293" t="s">
        <v>303</v>
      </c>
      <c r="D36" s="294">
        <v>2.9999999999999997E-4</v>
      </c>
      <c r="E36" s="294">
        <v>2.0000000000000001E-4</v>
      </c>
      <c r="F36" s="294">
        <v>2.9999999999999997E-4</v>
      </c>
      <c r="G36" s="294">
        <v>2.0000000000000001E-4</v>
      </c>
    </row>
    <row r="37" spans="2:7" ht="24.95" customHeight="1" x14ac:dyDescent="0.25">
      <c r="B37" s="296" t="s">
        <v>219</v>
      </c>
      <c r="C37" s="297" t="s">
        <v>4</v>
      </c>
      <c r="D37" s="298">
        <f>SUM(D27:D36)</f>
        <v>0.44030000000000002</v>
      </c>
      <c r="E37" s="298">
        <f t="shared" ref="E37:G37" si="1">SUM(E27:E36)</f>
        <v>0.16339999999999999</v>
      </c>
      <c r="F37" s="298">
        <f t="shared" si="1"/>
        <v>0.44030000000000002</v>
      </c>
      <c r="G37" s="299">
        <f t="shared" si="1"/>
        <v>0.16339999999999999</v>
      </c>
    </row>
    <row r="38" spans="2:7" ht="24.95" customHeight="1" x14ac:dyDescent="0.25">
      <c r="B38" s="585" t="s">
        <v>304</v>
      </c>
      <c r="C38" s="586"/>
      <c r="D38" s="586"/>
      <c r="E38" s="586"/>
      <c r="F38" s="586"/>
      <c r="G38" s="587"/>
    </row>
    <row r="39" spans="2:7" ht="24.95" customHeight="1" x14ac:dyDescent="0.25">
      <c r="B39" s="292" t="s">
        <v>305</v>
      </c>
      <c r="C39" s="293" t="s">
        <v>306</v>
      </c>
      <c r="D39" s="294">
        <v>5.21E-2</v>
      </c>
      <c r="E39" s="294">
        <v>4.0300000000000002E-2</v>
      </c>
      <c r="F39" s="294">
        <v>5.21E-2</v>
      </c>
      <c r="G39" s="294">
        <v>4.0300000000000002E-2</v>
      </c>
    </row>
    <row r="40" spans="2:7" ht="24.95" customHeight="1" x14ac:dyDescent="0.25">
      <c r="B40" s="292" t="s">
        <v>307</v>
      </c>
      <c r="C40" s="293" t="s">
        <v>308</v>
      </c>
      <c r="D40" s="294">
        <v>1.1999999999999999E-3</v>
      </c>
      <c r="E40" s="294">
        <v>8.9999999999999998E-4</v>
      </c>
      <c r="F40" s="294">
        <v>1.1999999999999999E-3</v>
      </c>
      <c r="G40" s="294">
        <v>8.9999999999999998E-4</v>
      </c>
    </row>
    <row r="41" spans="2:7" ht="24.95" customHeight="1" x14ac:dyDescent="0.25">
      <c r="B41" s="292" t="s">
        <v>309</v>
      </c>
      <c r="C41" s="293" t="s">
        <v>310</v>
      </c>
      <c r="D41" s="294">
        <v>4.7899999999999998E-2</v>
      </c>
      <c r="E41" s="294">
        <v>3.7100000000000001E-2</v>
      </c>
      <c r="F41" s="294">
        <v>4.7899999999999998E-2</v>
      </c>
      <c r="G41" s="294">
        <v>3.7100000000000001E-2</v>
      </c>
    </row>
    <row r="42" spans="2:7" ht="24.95" customHeight="1" x14ac:dyDescent="0.25">
      <c r="B42" s="292" t="s">
        <v>311</v>
      </c>
      <c r="C42" s="293" t="s">
        <v>312</v>
      </c>
      <c r="D42" s="294">
        <v>3.8100000000000002E-2</v>
      </c>
      <c r="E42" s="294">
        <v>2.9499999999999998E-2</v>
      </c>
      <c r="F42" s="294">
        <v>3.8100000000000002E-2</v>
      </c>
      <c r="G42" s="294">
        <v>2.9499999999999998E-2</v>
      </c>
    </row>
    <row r="43" spans="2:7" ht="24.95" customHeight="1" x14ac:dyDescent="0.25">
      <c r="B43" s="292" t="s">
        <v>313</v>
      </c>
      <c r="C43" s="293" t="s">
        <v>314</v>
      </c>
      <c r="D43" s="294">
        <v>4.4000000000000003E-3</v>
      </c>
      <c r="E43" s="294">
        <v>3.3999999999999998E-3</v>
      </c>
      <c r="F43" s="294">
        <v>4.4000000000000003E-3</v>
      </c>
      <c r="G43" s="294">
        <v>3.3999999999999998E-3</v>
      </c>
    </row>
    <row r="44" spans="2:7" ht="24.95" customHeight="1" x14ac:dyDescent="0.25">
      <c r="B44" s="296" t="s">
        <v>315</v>
      </c>
      <c r="C44" s="297" t="s">
        <v>4</v>
      </c>
      <c r="D44" s="298">
        <f>SUM(D39:D43)</f>
        <v>0.14369999999999999</v>
      </c>
      <c r="E44" s="298">
        <f t="shared" ref="E44:G44" si="2">SUM(E39:E43)</f>
        <v>0.11120000000000001</v>
      </c>
      <c r="F44" s="298">
        <f t="shared" si="2"/>
        <v>0.14369999999999999</v>
      </c>
      <c r="G44" s="299">
        <f t="shared" si="2"/>
        <v>0.11120000000000001</v>
      </c>
    </row>
    <row r="45" spans="2:7" ht="24.95" customHeight="1" x14ac:dyDescent="0.25">
      <c r="B45" s="585" t="s">
        <v>316</v>
      </c>
      <c r="C45" s="586"/>
      <c r="D45" s="586"/>
      <c r="E45" s="586"/>
      <c r="F45" s="586"/>
      <c r="G45" s="587"/>
    </row>
    <row r="46" spans="2:7" ht="24.95" customHeight="1" x14ac:dyDescent="0.25">
      <c r="B46" s="292" t="s">
        <v>317</v>
      </c>
      <c r="C46" s="293" t="s">
        <v>318</v>
      </c>
      <c r="D46" s="294">
        <v>7.3999999999999996E-2</v>
      </c>
      <c r="E46" s="294">
        <v>2.75E-2</v>
      </c>
      <c r="F46" s="294">
        <v>0.16200000000000001</v>
      </c>
      <c r="G46" s="295">
        <v>6.0100000000000001E-2</v>
      </c>
    </row>
    <row r="47" spans="2:7" ht="24.95" customHeight="1" x14ac:dyDescent="0.25">
      <c r="B47" s="292" t="s">
        <v>319</v>
      </c>
      <c r="C47" s="301" t="s">
        <v>320</v>
      </c>
      <c r="D47" s="294">
        <v>4.4000000000000003E-3</v>
      </c>
      <c r="E47" s="294">
        <v>3.3999999999999998E-3</v>
      </c>
      <c r="F47" s="294">
        <v>4.5999999999999999E-3</v>
      </c>
      <c r="G47" s="295">
        <v>3.5999999999999999E-3</v>
      </c>
    </row>
    <row r="48" spans="2:7" ht="24.95" customHeight="1" x14ac:dyDescent="0.25">
      <c r="B48" s="296" t="s">
        <v>321</v>
      </c>
      <c r="C48" s="297" t="s">
        <v>4</v>
      </c>
      <c r="D48" s="298">
        <f>SUM(D46:D47)</f>
        <v>7.8399999999999997E-2</v>
      </c>
      <c r="E48" s="298">
        <f t="shared" ref="E48:G48" si="3">SUM(E46:E47)</f>
        <v>3.09E-2</v>
      </c>
      <c r="F48" s="298">
        <f t="shared" si="3"/>
        <v>0.1666</v>
      </c>
      <c r="G48" s="299">
        <f t="shared" si="3"/>
        <v>6.3700000000000007E-2</v>
      </c>
    </row>
    <row r="49" spans="2:7" ht="24.95" customHeight="1" thickBot="1" x14ac:dyDescent="0.3">
      <c r="B49" s="588" t="s">
        <v>322</v>
      </c>
      <c r="C49" s="589"/>
      <c r="D49" s="302">
        <f>SUM(D48,D44,D37,D25)</f>
        <v>0.83040000000000003</v>
      </c>
      <c r="E49" s="302">
        <f>SUM(E48,E44,E37,E25)</f>
        <v>0.47349999999999998</v>
      </c>
      <c r="F49" s="302">
        <f>SUM(F48,F44,F37,F25)</f>
        <v>1.1186</v>
      </c>
      <c r="G49" s="303">
        <f>SUM(G48,G44,G37,G25)</f>
        <v>0.70630000000000004</v>
      </c>
    </row>
    <row r="50" spans="2:7" ht="24.95" customHeight="1" x14ac:dyDescent="0.25"/>
    <row r="51" spans="2:7" ht="24.95" customHeight="1" x14ac:dyDescent="0.25">
      <c r="B51" s="101" t="s">
        <v>323</v>
      </c>
    </row>
    <row r="52" spans="2:7" ht="24.95" customHeight="1" x14ac:dyDescent="0.25"/>
    <row r="53" spans="2:7" ht="24.95" customHeight="1" x14ac:dyDescent="0.25"/>
    <row r="54" spans="2:7" ht="24.95" customHeight="1" x14ac:dyDescent="0.25"/>
    <row r="55" spans="2:7" ht="24.95" customHeight="1" x14ac:dyDescent="0.25"/>
    <row r="56" spans="2:7" ht="24.95" customHeight="1" x14ac:dyDescent="0.25"/>
    <row r="57" spans="2:7" ht="24.95" customHeight="1" x14ac:dyDescent="0.25"/>
    <row r="58" spans="2:7" ht="24.95" customHeight="1" x14ac:dyDescent="0.25"/>
    <row r="59" spans="2:7" ht="24.95" customHeight="1" x14ac:dyDescent="0.25"/>
    <row r="60" spans="2:7" ht="24.95" customHeight="1" x14ac:dyDescent="0.25"/>
    <row r="61" spans="2:7" ht="24.95" customHeight="1" x14ac:dyDescent="0.25"/>
    <row r="62" spans="2:7" ht="24.95" customHeight="1" x14ac:dyDescent="0.25"/>
    <row r="63" spans="2:7" ht="24.95" customHeight="1" x14ac:dyDescent="0.25"/>
    <row r="64" spans="2:7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</sheetData>
  <mergeCells count="10">
    <mergeCell ref="B26:G26"/>
    <mergeCell ref="B38:G38"/>
    <mergeCell ref="B45:G45"/>
    <mergeCell ref="B49:C49"/>
    <mergeCell ref="B1:G6"/>
    <mergeCell ref="B13:B14"/>
    <mergeCell ref="C13:C14"/>
    <mergeCell ref="D13:E13"/>
    <mergeCell ref="F13:G13"/>
    <mergeCell ref="B15:G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9" orientation="portrait" r:id="rId1"/>
  <headerFooter>
    <oddFooter>&amp;L&amp;"Arial Narrow,Normal"&amp;10&amp;A
&amp;F&amp;R&amp;"Arial Narrow,Normal"&amp;10Página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2156E2C64EAC4288D1C4C998CE28F9" ma:contentTypeVersion="0" ma:contentTypeDescription="Crie um novo documento." ma:contentTypeScope="" ma:versionID="2b6865b6910ca1b9a9fc223af4f1e86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e078010f886becc52d8153076464ff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FAE452-36B1-4419-AF9A-915F7049E0E6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91A0806-27C7-48D2-874B-E1231DFD03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05243C-103E-46E3-8531-12C0F39565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20</vt:i4>
      </vt:variant>
    </vt:vector>
  </HeadingPairs>
  <TitlesOfParts>
    <vt:vector size="33" baseType="lpstr">
      <vt:lpstr>DADOS DA OBRA</vt:lpstr>
      <vt:lpstr>RESUMO</vt:lpstr>
      <vt:lpstr>ORÇ. SINTÉTICO ONERADO</vt:lpstr>
      <vt:lpstr>ORÇ. ANÁLITICO ONERADO</vt:lpstr>
      <vt:lpstr>CRONOGRAMA GERAL</vt:lpstr>
      <vt:lpstr>CURVA ABC - SERVIÇOS</vt:lpstr>
      <vt:lpstr>BDI OBRA - ONERADO</vt:lpstr>
      <vt:lpstr>BDI DIFERENCIADO - ONERADO</vt:lpstr>
      <vt:lpstr>ENCARGOS SOCIAIS</vt:lpstr>
      <vt:lpstr>ORÇ. SINTÉTICO DESONERADO</vt:lpstr>
      <vt:lpstr>BDI OBRA - DESONERADO</vt:lpstr>
      <vt:lpstr>BDI DIFERENCIADO - DESONERADO</vt:lpstr>
      <vt:lpstr>RESUMO LEVTO</vt:lpstr>
      <vt:lpstr>'BDI DIFERENCIADO - DESONERADO'!Area_de_impressao</vt:lpstr>
      <vt:lpstr>'BDI DIFERENCIADO - ONERADO'!Area_de_impressao</vt:lpstr>
      <vt:lpstr>'BDI OBRA - DESONERADO'!Area_de_impressao</vt:lpstr>
      <vt:lpstr>'BDI OBRA - ONERADO'!Area_de_impressao</vt:lpstr>
      <vt:lpstr>'CRONOGRAMA GERAL'!Area_de_impressao</vt:lpstr>
      <vt:lpstr>'CURVA ABC - SERVIÇOS'!Area_de_impressao</vt:lpstr>
      <vt:lpstr>'DADOS DA OBRA'!Area_de_impressao</vt:lpstr>
      <vt:lpstr>'ENCARGOS SOCIAIS'!Area_de_impressao</vt:lpstr>
      <vt:lpstr>'ORÇ. ANÁLITICO ONERADO'!Area_de_impressao</vt:lpstr>
      <vt:lpstr>'ORÇ. SINTÉTICO DESONERADO'!Area_de_impressao</vt:lpstr>
      <vt:lpstr>'ORÇ. SINTÉTICO ONERADO'!Area_de_impressao</vt:lpstr>
      <vt:lpstr>RESUMO!Area_de_impressao</vt:lpstr>
      <vt:lpstr>'RESUMO LEVTO'!Area_de_impressao</vt:lpstr>
      <vt:lpstr>'CRONOGRAMA GERAL'!Titulos_de_impressao</vt:lpstr>
      <vt:lpstr>'CURVA ABC - SERVIÇOS'!Titulos_de_impressao</vt:lpstr>
      <vt:lpstr>'ORÇ. ANÁLITICO ONERADO'!Titulos_de_impressao</vt:lpstr>
      <vt:lpstr>'ORÇ. SINTÉTICO DESONERADO'!Titulos_de_impressao</vt:lpstr>
      <vt:lpstr>'ORÇ. SINTÉTICO ONERADO'!Titulos_de_impressao</vt:lpstr>
      <vt:lpstr>RESUMO!Titulos_de_impressao</vt:lpstr>
      <vt:lpstr>'RESUMO LEVTO'!Titulos_de_impressao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Alves Silva</dc:creator>
  <cp:lastModifiedBy>Edilson Francisco Rodrigues</cp:lastModifiedBy>
  <cp:lastPrinted>2022-09-23T17:12:32Z</cp:lastPrinted>
  <dcterms:created xsi:type="dcterms:W3CDTF">2012-03-26T12:45:23Z</dcterms:created>
  <dcterms:modified xsi:type="dcterms:W3CDTF">2022-11-08T12:52:58Z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0x010100AE2156E2C64EAC4288D1C4C998CE28F9</vt:lpwstr>
  </property>
</Properties>
</file>